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5" activeTab="0"/>
  </bookViews>
  <sheets>
    <sheet name="PROVVEDITORATO 2014" sheetId="1" r:id="rId1"/>
    <sheet name="elenco normative" sheetId="2" r:id="rId2"/>
  </sheets>
  <definedNames/>
  <calcPr fullCalcOnLoad="1"/>
</workbook>
</file>

<file path=xl/comments1.xml><?xml version="1.0" encoding="utf-8"?>
<comments xmlns="http://schemas.openxmlformats.org/spreadsheetml/2006/main">
  <authors>
    <author/>
  </authors>
  <commentList>
    <comment ref="I115" authorId="0">
      <text>
        <r>
          <rPr>
            <sz val="10"/>
            <rFont val="Arial"/>
            <family val="2"/>
          </rPr>
          <t>Valore calcolato su una base annua presunta di n.250 consegne. Importo contrattuale Euro 4,20/consegna IVA esclusa</t>
        </r>
      </text>
    </comment>
    <comment ref="E205" authorId="0">
      <text>
        <r>
          <rPr>
            <sz val="10"/>
            <rFont val="Arial"/>
            <family val="2"/>
          </rPr>
          <t>Det sg 184/2012</t>
        </r>
      </text>
    </comment>
    <comment ref="E212" authorId="0">
      <text>
        <r>
          <rPr>
            <sz val="10"/>
            <rFont val="Arial"/>
            <family val="2"/>
          </rPr>
          <t>Det sg 19/2013</t>
        </r>
      </text>
    </comment>
    <comment ref="E213" authorId="0">
      <text>
        <r>
          <rPr>
            <sz val="10"/>
            <rFont val="Arial"/>
            <family val="2"/>
          </rPr>
          <t>Det sg 19/2013</t>
        </r>
      </text>
    </comment>
    <comment ref="E214" authorId="0">
      <text>
        <r>
          <rPr>
            <sz val="10"/>
            <rFont val="Arial"/>
            <family val="2"/>
          </rPr>
          <t>Det sg 19/2013</t>
        </r>
      </text>
    </comment>
  </commentList>
</comments>
</file>

<file path=xl/comments2.xml><?xml version="1.0" encoding="utf-8"?>
<comments xmlns="http://schemas.openxmlformats.org/spreadsheetml/2006/main">
  <authors>
    <author/>
  </authors>
  <commentList>
    <comment ref="A7" authorId="0">
      <text>
        <r>
          <rPr>
            <sz val="10"/>
            <rFont val="Arial"/>
            <family val="2"/>
          </rPr>
          <t>In caso di Rdo deserta</t>
        </r>
      </text>
    </comment>
  </commentList>
</comments>
</file>

<file path=xl/sharedStrings.xml><?xml version="1.0" encoding="utf-8"?>
<sst xmlns="http://schemas.openxmlformats.org/spreadsheetml/2006/main" count="1642" uniqueCount="575">
  <si>
    <t>ATTRIBUZIONE DEI CORRISPETTIVI E DEI CONTRATTI ANNI 2013 – 2014 (ai sensi della L.190/2012) aggiornati al 30.06.2014</t>
  </si>
  <si>
    <t>N. PROGR.</t>
  </si>
  <si>
    <t>CIG</t>
  </si>
  <si>
    <t>STRUTTURA PROPONENTE (denominazione)</t>
  </si>
  <si>
    <t>STRUTTURA PROPONENTE (codice fiscale)</t>
  </si>
  <si>
    <t>OGGETTO DEL BANDO</t>
  </si>
  <si>
    <t>PROCEDURA DI SCELTA DEL CONTRAENTE</t>
  </si>
  <si>
    <t>ELENCO DEGLI OPERATORI INVITATI A PRESENTARE OFFERTE (ragione sociale, codice fiscale e ruolo in caso di partecipazione con altri soggetti)</t>
  </si>
  <si>
    <t>AGGIUDICATARIO
(ragione sociale, codice fiscale e ruolo in caso di partecipazione con altri soggetti)</t>
  </si>
  <si>
    <t>IMPORTO DI AGGIUDICAZIONE (I.V.A. Esclusa)</t>
  </si>
  <si>
    <t>TEMPI DI COMPLETAMENTO DELL'OPERA, SERVIZIO O FORNITURA</t>
  </si>
  <si>
    <t>IMPORTO DELLE SOMME LIQUIDATE
(I.V.A.  Esclusa)</t>
  </si>
  <si>
    <t>Data di effettivo inizio lavori, servizi o forniture</t>
  </si>
  <si>
    <t>Data di ultimazione lavori, servizio o forniture</t>
  </si>
  <si>
    <t>Z3E06CFB48</t>
  </si>
  <si>
    <t xml:space="preserve">Camera di commercio di Ravenna </t>
  </si>
  <si>
    <t>00361270390</t>
  </si>
  <si>
    <t>Polizza all risk patrimonio</t>
  </si>
  <si>
    <t>08-AFFIDAMENTO IN ECONOMIA - COTTIMO FIDUCIARIO</t>
  </si>
  <si>
    <t>Unipol ASSICURAZIONI S.p.A. Bologna 02705901201</t>
  </si>
  <si>
    <t>ZBA06CFFB5E</t>
  </si>
  <si>
    <t>Polizza Responsabilità civile</t>
  </si>
  <si>
    <t>ZDC079FE5C</t>
  </si>
  <si>
    <t>Polizza RCA Auto Fiat PUNTO</t>
  </si>
  <si>
    <t>Z8006CFB6C</t>
  </si>
  <si>
    <t>Polizza Auto Rischi Diversi (Kasko)</t>
  </si>
  <si>
    <t>Z3406CFB87</t>
  </si>
  <si>
    <t xml:space="preserve">Polizza Infortuni </t>
  </si>
  <si>
    <t>Z4307A0043</t>
  </si>
  <si>
    <t xml:space="preserve">Responsabilità civile patrimoniale Dirigenti e Posizioni Organizzative e levata protesti Segretario </t>
  </si>
  <si>
    <t>23-AFFIDAMENTO IN ECONOMIA - AFFIDAMENTO DIRETTO</t>
  </si>
  <si>
    <t>Dual Italia S.p.a. Milano 13199520159</t>
  </si>
  <si>
    <t>ZFA04505BD</t>
  </si>
  <si>
    <t>Contratto di assicurazione a copertura della Responsabilità Civile professionale degli Organismi di Conciliazione.</t>
  </si>
  <si>
    <t>Z3A05E85EA</t>
  </si>
  <si>
    <t>Servizio di brokeraggio Assicurativo: Pagamento Polizze All risks patrimonio, Responsabilità civile, Kasko ard, Infortuni ed RC patrimoniale anno 2013</t>
  </si>
  <si>
    <t>Assiteca S.p.A. Milano 09743130156 (ex Verconsult S.p.a. Milano 10058820159, ex GPA S.p.a. Milano 10058820159)</t>
  </si>
  <si>
    <t>Z4F01EEEF8</t>
  </si>
  <si>
    <t>Gestione servizio listino Legalmail di posta certificata con integrazione  di n.7 caselle standard</t>
  </si>
  <si>
    <t>Infocert S.p.a. Roma 07945211006</t>
  </si>
  <si>
    <t>0000-00-00</t>
  </si>
  <si>
    <t>ZF407EC0B0</t>
  </si>
  <si>
    <t>Gestione dei documenti cartacei del registro delle Imprese DOGE</t>
  </si>
  <si>
    <t>IC Outsourcing S.c.r.l. Padova 04408300285</t>
  </si>
  <si>
    <t>Z74079E44A</t>
  </si>
  <si>
    <t>Servizio di gestione di firma massiva tramite adesione convenzione Infocamere  S.p.a.</t>
  </si>
  <si>
    <t>Selecta S.p.A. S.Martino in Rio (RE) 01961900246</t>
  </si>
  <si>
    <t>Z3C053EC84</t>
  </si>
  <si>
    <t>Servizio integrato di gestione della corrispondenza per le esigenze informative e di mailing del diritto annuale tramite adesione convenzione Infocamere  S.p.a.</t>
  </si>
  <si>
    <t>T.N.T. Post Italia S.p.a. Milano 12383760159</t>
  </si>
  <si>
    <t>Servizio di hosting web gestione sito camerale</t>
  </si>
  <si>
    <t>25-AFFIDAMENTO DIRETTO A SOCIETA'' RAGGRUPPATE/CONSORZIATE O CONTROLLATE NELLE CONCESSIONI DI LL.PP</t>
  </si>
  <si>
    <t>Camera di commercio Ferrara 00292740388</t>
  </si>
  <si>
    <t>Z57020CAB1</t>
  </si>
  <si>
    <t xml:space="preserve">Contratto di manutenzione alle attrezzature informatiche camerali, Euro 29,00/ora </t>
  </si>
  <si>
    <t>Computer Doctor S.n.c. Ravenna 01116500396</t>
  </si>
  <si>
    <t>20551592DB</t>
  </si>
  <si>
    <t>Noleggio n.9 fotocopiatrici  digitali fascia alta  Lotto n.2 Consip 17</t>
  </si>
  <si>
    <t>26-AFFIDAMENTO DIRETTO IN ADESIONE AD ACCORDO QUADRO/CONVENZIONE</t>
  </si>
  <si>
    <t>R.T.I. XEROX Italia Rental Services S.r.l. 04763060961</t>
  </si>
  <si>
    <t>Z350222766</t>
  </si>
  <si>
    <t>Gestione e manutenzione impianti per la climatizzazione invernale, per il condizionamento dell'aria e per la produzione di acqua calda alle sedi camerali.</t>
  </si>
  <si>
    <t>N.T.A. Nuove Tecnologie Applicate S.r.l. Ravenna 00734580392</t>
  </si>
  <si>
    <t>Z4901EFFFB</t>
  </si>
  <si>
    <t>manutenzione sistema sicurezza, antintrusione, e di videosorveglianza sede camerale e deposito bassette</t>
  </si>
  <si>
    <t>Tecno Allarmi Sistemi s.r.l. Ravenna 02137460396</t>
  </si>
  <si>
    <t xml:space="preserve">Manutenzione ed Assistenza al sistema di sollevamento di Palazzo Manzone civico n.14 (con servizio di emergenza/assistenza 24/h su 24 obbligatorio via GSM), civ.6 e civ.18 e Palazzo Loreta </t>
  </si>
  <si>
    <t>BAMA S.r.l. Cervia (RA) 00695020396</t>
  </si>
  <si>
    <t>ZDB00C6FC8</t>
  </si>
  <si>
    <t>Manutenzione ed Assistenza al sistema di affrancatura digitale modello DM500, e all'imbustatrice con alimentatore</t>
  </si>
  <si>
    <t>Pitney Bowes Italia s.r.l. Milano 09346150155</t>
  </si>
  <si>
    <t>Manutenzione ordinaria cabina di media tensione con reperibilità 24h su 24h</t>
  </si>
  <si>
    <t>Russo Impianti di Pacilli Antonio Ravenna PCLNTN67H10I054J</t>
  </si>
  <si>
    <t>Z6907A24FA</t>
  </si>
  <si>
    <t>Manutenzione ed Assistenza a n.3 bollatrici T5L comprendente n.3 visite annuali</t>
  </si>
  <si>
    <t>Fattori Safest S.r.l. Milano 10416260155</t>
  </si>
  <si>
    <t>ZCC01E8088</t>
  </si>
  <si>
    <t>Manutenzione programmata attrezzature e dispositivi antincendio sedi camerali con integrazione porte battenti tagliafuoco e uscite di sicurezza</t>
  </si>
  <si>
    <t>Nuova OLP Impianti S.r.l. Ravenna 01478520396</t>
  </si>
  <si>
    <t>Manutenzione ed Assistenza degli impianti elettrici camerali, Euro 25,00/ora</t>
  </si>
  <si>
    <t>P.I.E. di Passalacqua Davide &amp; c. s.n.c. Ravenna 01229750391</t>
  </si>
  <si>
    <t>Manutenzione programmata alla parete scorrevole in cristallo serie verticale by loch</t>
  </si>
  <si>
    <t>Estfeller s.r.l. Ora (BZ) 00884890211</t>
  </si>
  <si>
    <t>Z0B0257FCB</t>
  </si>
  <si>
    <t xml:space="preserve">Contratto manutenzione impianto domotica Luxmate Professionale </t>
  </si>
  <si>
    <t>Zumtobel illuminazione s.r.l. Varna (BZ) 00192920213</t>
  </si>
  <si>
    <t>Z170257F1B</t>
  </si>
  <si>
    <t>Contratto per la manutenzione hardware del marcatempo dell'azienda speciale.</t>
  </si>
  <si>
    <t>Tecnocontrol di Bruschi Andrea &amp;C. s.a.s. Rimini 01616780407</t>
  </si>
  <si>
    <t>Z6108484DF</t>
  </si>
  <si>
    <t>Contratto di manutenzione programmata automazione cancelli</t>
  </si>
  <si>
    <t>Siat Automazioni di Nicolucci Carlo &amp; C. s.n.c. Ravenna 01281090397</t>
  </si>
  <si>
    <t>ZF901F1CCA</t>
  </si>
  <si>
    <t>Servizio in convenzione per verifiche periodiche biennali agli ascensori camerali</t>
  </si>
  <si>
    <t>ECO Certificazioni S.p.A. Faenza  (RA) 01358950390</t>
  </si>
  <si>
    <t>2415454FAE</t>
  </si>
  <si>
    <t>Servizio di manutenzione ordinaria sistema eliminacode</t>
  </si>
  <si>
    <t>Ciemme Gesco S.r.l. Passignano (PG) 02958520542</t>
  </si>
  <si>
    <t>ZF706175E4</t>
  </si>
  <si>
    <t>Contratto per servizio di posta target</t>
  </si>
  <si>
    <t>Poste Italiane S.p.A. Roma 97103880585</t>
  </si>
  <si>
    <t>Z1405A8EB1</t>
  </si>
  <si>
    <t xml:space="preserve">servizio DELIVERY per consegna a domicilio </t>
  </si>
  <si>
    <t>Z2005A8EFC</t>
  </si>
  <si>
    <t>Servizio di posta Pick Up Light</t>
  </si>
  <si>
    <t>Servizio di tesoreria</t>
  </si>
  <si>
    <t>01-PROCEDURA APERTA</t>
  </si>
  <si>
    <t>Credito Cooperativo Ravennate ed Imolese Soc.Coop. 01445030396, Unicredit Banca S.p.a. 12931320159, Cassa dei Risparmi di Forlì e della Romagna S.p.a. 00182270405, Cassa di Risparmio di Ravenna S.p.a. 01188860397, Unipol Banca S.p.a. 03719580379</t>
  </si>
  <si>
    <t>Credito Coop.vo Ravennate e Imolese Faenza (RA) 01445030396</t>
  </si>
  <si>
    <t>Contratto per attivazione di servizi di commercio elettronico</t>
  </si>
  <si>
    <t>ZBD07A7868</t>
  </si>
  <si>
    <t>Servizio di fornitura di trasporti  espresso di pacchi e documenti e di collegamento tra le sedi camerali, Euro 4,13/spedizione in Provincia</t>
  </si>
  <si>
    <t>Aelleci Transport S.r.l. Ravenna 01137670392</t>
  </si>
  <si>
    <t>1111914C72</t>
  </si>
  <si>
    <t>Servizio di facchinaggio, Euro 18,50/ora</t>
  </si>
  <si>
    <t>CO.FA.RI Soc. Coop.Ravenna 00176150399</t>
  </si>
  <si>
    <t>Z6801E800D</t>
  </si>
  <si>
    <t>Assistenza manutenzione parco piante uffici sede e assistenza periodica aree verdi sede e sistema di irrigazione e manutenzione periodica alle piante camerali e archivio</t>
  </si>
  <si>
    <t>I giardini di Arcozzi di Arcozzi Filippo Ravenna RCZFPP81M24H199M</t>
  </si>
  <si>
    <t>Servizio di erogazione buoni pasto dipendenti camerali tramite Convenzione Consip</t>
  </si>
  <si>
    <t>DAY Ristoservice S.p.A. Bologna 03543000370</t>
  </si>
  <si>
    <t>ZAC07B6CDD</t>
  </si>
  <si>
    <t>Servizio, in comodato uso gratuito di n.8 erogatori di acqua per sedi camerali di Ravenna n.7 Faenza n.1 e Lugo n.1</t>
  </si>
  <si>
    <t>Bertaccini s.n.c. Forlì 03178700401</t>
  </si>
  <si>
    <t>Z4701E80F6</t>
  </si>
  <si>
    <t>Servizio in comodato d'uso  dei distributori per materiali di consumo per bagni sedi camerali e igienizzazione servizi igienici e fornitura materiali di consumo</t>
  </si>
  <si>
    <t>Compreur S.r.l. Zola Pedrosa (BO) 03232630370</t>
  </si>
  <si>
    <t>Z8607BB014</t>
  </si>
  <si>
    <t>Servizio di vigilanza diurna e notturna alle sedi camerali</t>
  </si>
  <si>
    <t>Colas P.I. Soc Coop a r.l.  Ravenna 00247780398</t>
  </si>
  <si>
    <t>Servizio di consulenza con responsabilità D.Lgs.n.81/08, corso antincendio e primo soccorso e agg.to doc.to valutazione incendio</t>
  </si>
  <si>
    <t>Soc.Albatros Ecologia Ambiente Sicurezza Soc.Cons.a r.l. Ravenna 02288230390</t>
  </si>
  <si>
    <t>1504712F9B</t>
  </si>
  <si>
    <t>Servizio di prestazione di sorveglianza sanitaria ai sensi del D.Lgs.n.81/08 – Euro 34,00/visita</t>
  </si>
  <si>
    <t>Centro Medico Fisios s.r.l. Ravenna + Prestazioni Dott.Iacino Ravenna 01164490391</t>
  </si>
  <si>
    <t>Z3A044BA75</t>
  </si>
  <si>
    <t>servizio per attivita' di comunicazione esterna della Camera di Commercio</t>
  </si>
  <si>
    <t>Mistral comunicazione globale S.a.s. Di Vittoria Maria Venturelli Ravenna 01263200394</t>
  </si>
  <si>
    <t>ZD407CF50C</t>
  </si>
  <si>
    <t>Contratto per il servizio di stampa e fornitura di modulistica e stampati</t>
  </si>
  <si>
    <t>Tipolitografia Valgimigli di Valgimigli Valfrido &amp; C. s.n.c. Faenza 00093260396</t>
  </si>
  <si>
    <t>Z9307CB572</t>
  </si>
  <si>
    <t>Contratto per il servizio di stampa e fornitura di inviti, locandine, manifesti in occasione di eventi camerali</t>
  </si>
  <si>
    <t>Tipolitostear S.n.c.di Plazzi e Casali Ravenna 01361300393</t>
  </si>
  <si>
    <t>Servizio di pulizia locali sedi camerali tramite Convenzione Intercent-er</t>
  </si>
  <si>
    <t>CNS Consorzio Nazionale Servizi Soc.Coop. Bologna 02884150588</t>
  </si>
  <si>
    <t>ZDA028BF23</t>
  </si>
  <si>
    <t>disotturazione/prelievo e smaltimento di rifiuti organici contenuti in fosse biologiche, Euro 45,00/t</t>
  </si>
  <si>
    <t>CON.S.A.R. Coop.va Cons.Ravenna 00175490390</t>
  </si>
  <si>
    <t>Z4B0046243</t>
  </si>
  <si>
    <t>Certificazione di qualità ISO 9001:2008 e Certificazione di qualità ISO 1221:2009 EMAS</t>
  </si>
  <si>
    <t>Bureau Veritas Italia S.p.A. Milano 11498640157</t>
  </si>
  <si>
    <t>14550400FE</t>
  </si>
  <si>
    <t>assistenza al sistema di qualità ISO 9001:2008</t>
  </si>
  <si>
    <t>Net Working S.r.l. Bologna 04329160370</t>
  </si>
  <si>
    <t>3031154B66</t>
  </si>
  <si>
    <t>Servizio di somministrazione di personale a tempo determinato</t>
  </si>
  <si>
    <t>Oasi Lavoro S.p.a. 02552531200, Tempor S.p.a. 00685980146, Gi.Group S.p.a. 11629770154, Temporary S.p.a. 12288660157, Manpower S.r.l. 11947650153, Openjob S.p.a. 13343690155, Vita Serena S.p.a. 02344980608, Umana S.p.a. 05391311007, Adecco Italia S.p.a. 13366030156, Job Italia S.p.a. 03714920232.</t>
  </si>
  <si>
    <t>OASI Lavoro S.p.A. Bologna 02552531200</t>
  </si>
  <si>
    <t>ZE507A099C</t>
  </si>
  <si>
    <t>Servizio di ospitalità per manifestazioni camerali</t>
  </si>
  <si>
    <t>Coccinella di Antonioli Amedeo Ravenna NTNMDA54B07E730H</t>
  </si>
  <si>
    <t>Z260403ED2</t>
  </si>
  <si>
    <t>Servizio di Impaginazione, stampa, distribuzione e gestione delle sponsorizzazioni derivanti dalla vendita di spazi pubblicitari della rivista Bollettino economico Systema</t>
  </si>
  <si>
    <t>Full Print s.r.l./ Publimedia Italia s.r.l. Ravenna 01390090395</t>
  </si>
  <si>
    <t>112631153C</t>
  </si>
  <si>
    <t>contratto in noleggio per autovettura Fiat Punto evo tramite convenzione Consip</t>
  </si>
  <si>
    <t>Axus Italiana S.r.l. Roma 07978810583</t>
  </si>
  <si>
    <t>13874407B3</t>
  </si>
  <si>
    <t xml:space="preserve">Consulenza e supporto tecnico per la realizzazione sistema gestione ambientale EMAS </t>
  </si>
  <si>
    <t>EQO s.r.l. Bologna 02064131200</t>
  </si>
  <si>
    <t>ZCB07AAB3E</t>
  </si>
  <si>
    <t>Servizio per la produzione del Rapporto Trimestrale sulla congiuntura economica anno 2013</t>
  </si>
  <si>
    <t>CINECA Consorzio Interuniversitario Bologna 00317740371</t>
  </si>
  <si>
    <t>ZD603FB5EE</t>
  </si>
  <si>
    <t>Fornitura servizio gas per sede di Ravenna Viale L.C.Farini n.14 – ott/nov/dic 2012 – gen/feb 2013</t>
  </si>
  <si>
    <t>HERA S.p.A. Bologna 04245520376</t>
  </si>
  <si>
    <t>ZA003FB615</t>
  </si>
  <si>
    <t>Fornitura servizio gas per sede di Ravenna Via Di Roma n.89 ott/nov/dic 2012 – gen/feb 2013</t>
  </si>
  <si>
    <t>Z5803FB54E</t>
  </si>
  <si>
    <t>Fornitura servizio gas per la sede di Faenza – nov/dic 2012 – gen/feb 2013</t>
  </si>
  <si>
    <t>Fornitura servizio acqua sedi camerali per Viale Farini n.14 e n.10, via Fortisn.35 e c.so Matteotti n.3 a Lugo</t>
  </si>
  <si>
    <t>Z8A03FB318</t>
  </si>
  <si>
    <t xml:space="preserve">Fornitura servizio per energia elettrica sede di Ravenna civico n.12  </t>
  </si>
  <si>
    <t>Z4703FB3AA</t>
  </si>
  <si>
    <t>Fornitura servizio per energia elettrica per magazzino Bassette via A.Fortis 35 a Ravenna</t>
  </si>
  <si>
    <t>Z0803FB455</t>
  </si>
  <si>
    <t xml:space="preserve">Fornitura servizio per energia elettrica sede di Lugo -  c.so Matteotti 3 </t>
  </si>
  <si>
    <t>Z6203FB414</t>
  </si>
  <si>
    <t>Fornitura servizio per energia elettrica sede di Faenza</t>
  </si>
  <si>
    <t>Z1A03FB34D</t>
  </si>
  <si>
    <t xml:space="preserve">Fornitura servizio per energia elettrica sede di Ravenna Viale Farini n.10 (ex Spagnoli) </t>
  </si>
  <si>
    <t>Z920869EA1</t>
  </si>
  <si>
    <t>Fornitura di gas naturale e dei servizi connessi in viale L.C.Farini 14, Ravenna a partire dall'1/4/2013 tramite convenzione Consip</t>
  </si>
  <si>
    <t>Soenergy S.r.l. Argenta (FE) 01565370382</t>
  </si>
  <si>
    <t>Z460869DC1</t>
  </si>
  <si>
    <t>Fornitura di gas naturale e dei servizi connessi in via di Roma 89, Ravenna a partire dall'1/4/2013 tramite convenzione Consip</t>
  </si>
  <si>
    <t>Z3C0869E00</t>
  </si>
  <si>
    <t>Fornitura di gas naturale e dei servizi connessi in via Laghi 59, Faenza  a partire dall'1/4/2013 tramite convenzione Consip</t>
  </si>
  <si>
    <t>Z2C084C01F</t>
  </si>
  <si>
    <t>Fornitura di energia elettrica in viale L.C.Farini 12, Ravenna  a partire dall'1/4/2013 tramite convenzione Intercent-er</t>
  </si>
  <si>
    <t>Edison Energia S.p.a. Milano 08526440154</t>
  </si>
  <si>
    <t>ZB6084C10A</t>
  </si>
  <si>
    <t>Fornitura di energia elettrica in viale L.C.Farini 6, Ravenna a partire dall'1/4/2013 tramite convenzione Intercent-er</t>
  </si>
  <si>
    <t>Z36084C0DB</t>
  </si>
  <si>
    <t>Fornitura di energia elettrica in via A.Fortis 45, Ravenna  a partire dall'1/4/2013 tramite convenzione Intercent-er</t>
  </si>
  <si>
    <t>Z8F084C055</t>
  </si>
  <si>
    <t>Fornitura di energia elettrica in via Laghi 59a, Faenza  a partire dall'1/4/2013 tramite convenzione Intercent-er</t>
  </si>
  <si>
    <t>ZB4084C080</t>
  </si>
  <si>
    <t>Fornitura di energia elettrica in corso G.Matteotti 3, Lugo  a partire dall'1/4/2013 tramite convenzione Intercent-er</t>
  </si>
  <si>
    <t>Z2200404DA</t>
  </si>
  <si>
    <t>Fornitura servizio di telefonia fissa per gestione numero verde tramite convenzione Intercent-er</t>
  </si>
  <si>
    <t>Telecom Italia S.p.A. Milano 00488410010</t>
  </si>
  <si>
    <t>1108734C3A</t>
  </si>
  <si>
    <t>servizio di telefonia fissa e trasmissione dati con migrazione a VOIP tramite convenzione Intercent-er</t>
  </si>
  <si>
    <t>249828412D</t>
  </si>
  <si>
    <t>Contratto per n.3 cellulari e n.4 chiavette con Sim tramite convenzione Consip</t>
  </si>
  <si>
    <t>Tim  S.p.A. Milano  00488410010</t>
  </si>
  <si>
    <t>402892346F</t>
  </si>
  <si>
    <t>Disciplinare di incarico per realizzazione progetto preliminare per realizzazione di interventi di riqualificazione energetica ed uso di fonti rinnovabili di energia</t>
  </si>
  <si>
    <t>04-04-PROCEDURA NEGOZIATA SENZA PREVIA PUBBLICAZIONE DEL BANDO SENZA PREVIA PUBBLICAZIONE DEL BANDO</t>
  </si>
  <si>
    <t>Studio Lenzi e Associati, ER Studio Associato di Maistrello e Rotta, Stain Engineering s.r.l., LGA ingegneria s.r.l., Studio Tecnico Franzese, Ing. Carlo Pisanu, Montaldo e Tendaz,  Consilium servizi di ingegneria s.r.l., Efaistos Associati, Studio di Ingegneria Rizzieri, Ing. Monti Virgili Freschi, Studio Associato d'Ingegneria Thesis, Seti Ingegneria s.r.l., StudioTI Società Cooperativa Ing. Riccardo Tognarini, Studio Tecnico Associato Fucelli Architetto Alessandro, Bovo Studio due esse s.r.l., Pianese Luigi,Studio Tecnico Associato Marchingegno, Francesco Signorini Ing.Dosi Stefano Crea s.r.l., Doris Pasda Techneprogetti s.r.l, Studio Tecnico Gaetano Rocc,o Studio Tecnico  Leonardi Orlando, Studio Lombardi Lino, Studio Ingegneria Ing. Minutolo Francesco, Studio Ing.Emanuele Faggi, SAF&amp;P engineering s.r.l., Studio Tecnico M2 engineering, Studio Architettura Giugni, S.E.A.S. s.r.l., MSM Ingegneria  s.n.c.di Salvago de Gennaro e Melica, Tecnicoop soc.coop.va, Studio Associato Busolini e Costantini, progetti Impronte soc.coop a r.l., Studio Tecnico Ing. Leprini Massimo, Bottacini Andrea Giampaolo, Studio di Ingegneria Ing. Scatizzi Gianpaolo, Cremonesi Consulenze s.r.l., Studio Ing. Luca Sani, Società Getea Italia s.r.l., Guendalina Salimei.</t>
  </si>
  <si>
    <t>R.T.P. Ing.Rizzieri Carlo e Giampaolo Rovigo RZZCRL48H29H620D</t>
  </si>
  <si>
    <t>Convenzione con le PPAA per la diffusione e commercializzazione dell'abbonamento annuale  al trasporto pubblico per lavoratori denominato “job ticket”</t>
  </si>
  <si>
    <t>Start Romagna S.p.A. Cesena  03836450407</t>
  </si>
  <si>
    <t>Z7E08C67A1</t>
  </si>
  <si>
    <t>fornitura di etichette adesive per le verifiche periodiche degli strumenti di misura</t>
  </si>
  <si>
    <t>Laser Lab S.r.l. Legnano (MI) 02447360120</t>
  </si>
  <si>
    <t>Z130848470</t>
  </si>
  <si>
    <t>Manutenzione ordinaria per messa in sicurezza cancello automatico passo carrabile</t>
  </si>
  <si>
    <t>Z2008A09DB</t>
  </si>
  <si>
    <t>Inserzione elenco telefonico Pagine bianche ed.2013/2014</t>
  </si>
  <si>
    <t>Seat Pagine Gialle S.p.a. Milano 03970540963</t>
  </si>
  <si>
    <t>Z1608EE16A</t>
  </si>
  <si>
    <t>Fornitura cartucce toner/fotoconduttori rigenerati per stampanti laserjet tramite MePA Consip</t>
  </si>
  <si>
    <t>Ecorefill S.r.l. Empoli (FI) 02279000489</t>
  </si>
  <si>
    <t>Z2D0838F77</t>
  </si>
  <si>
    <t>Gestione del piano formativo di sistema ed acquisizione relativa formazione</t>
  </si>
  <si>
    <t>Istituto Formazione Operatori Aziendali I.F.O.A. Reggio Emilia 00453310351</t>
  </si>
  <si>
    <t>Z5307BAD1E</t>
  </si>
  <si>
    <t>Noleggio con allestimento di uno stand e fornitura monitor lcd 40”, energia elettrica e grafica adesiva rifilata per OMC 2013</t>
  </si>
  <si>
    <t>Allestimenti &amp; Pubblicità S.p.a. Imola (BO) 01513391209</t>
  </si>
  <si>
    <t>Z720857D97</t>
  </si>
  <si>
    <t>Servizio di revisione video OMC 2011 per la manifestazione OMC2013</t>
  </si>
  <si>
    <t>ABC Advertising Business Communication S.r.l. Ravenna 02027790399</t>
  </si>
  <si>
    <t>ZCF08CE950</t>
  </si>
  <si>
    <t>Fornitura materiale di cancelleria RDO n.158611 tramite MePA Consip</t>
  </si>
  <si>
    <t>04-PROCEDURA NEGOZIATA SENZA PREVIA PUBBLICAZIONE DEL BANDO</t>
  </si>
  <si>
    <t>DE.CA.RA. S.n.c. 13200960154</t>
  </si>
  <si>
    <t>DE.CA.RA. S.n.c. Ravenna 13200960154</t>
  </si>
  <si>
    <t>ZAA08ADD93</t>
  </si>
  <si>
    <t>Servizio di gestione della biblioteca di proprietà camerale</t>
  </si>
  <si>
    <t>Fondazione Casa di Oriani Ravenna 80004320398</t>
  </si>
  <si>
    <t>Z3304D46F0</t>
  </si>
  <si>
    <t>Progettazione, realizzazione spot cinema per 150° CCIAA</t>
  </si>
  <si>
    <t>Publimedia Italia S.r.l. Ravenna 01108930395</t>
  </si>
  <si>
    <t>Z790639377</t>
  </si>
  <si>
    <t>Fornitura n.20 Personal computer desktop con monitor  tramite convenzione Consip</t>
  </si>
  <si>
    <t>Olidata S.p.a. Cesena (FC)  01785490408 credito ceduto a Sace Fct S.p.a. Milano 01785490408</t>
  </si>
  <si>
    <t>Z0206BBD20</t>
  </si>
  <si>
    <t>Realizzazione seminario Orientascuola 2012</t>
  </si>
  <si>
    <t>Z1B04D6C97</t>
  </si>
  <si>
    <t>Spazio espositivo per OMC 2013</t>
  </si>
  <si>
    <t>IES S.r.l. Roma 04428121000</t>
  </si>
  <si>
    <t>ZCD06F2E60</t>
  </si>
  <si>
    <t>Vendita di n.52 copie volume storia della Capitaneria di porto di Ravenna e servizi redazionali e n.4 abbonamenti al settimanale Qui Magazine</t>
  </si>
  <si>
    <t>Media News Soc.Coop. Di Giornalisti Ravenna 01064080391</t>
  </si>
  <si>
    <t>ZD50767867</t>
  </si>
  <si>
    <t>Fornitura carta A4 per fotocopie ecosostenibile tramite MePA Consip</t>
  </si>
  <si>
    <t>Augusto Berni S.p.a. S.Lazzaro di Savena (BO) 00281080374</t>
  </si>
  <si>
    <t>ZF5007DB49</t>
  </si>
  <si>
    <t>Abbonamento a riviste Leggi d'Italia anni 2011-2012-2013</t>
  </si>
  <si>
    <t>Wolters Kluwer Italia S.r.l. Assago (MI)  10209790152</t>
  </si>
  <si>
    <t>Z3509270C8</t>
  </si>
  <si>
    <t xml:space="preserve">Accordo commerciale “Corporate Travel” per l'acquisto di biglietti ferroviari </t>
  </si>
  <si>
    <t>Trenitalia S.p.a. Roma 05403151003</t>
  </si>
  <si>
    <t>ZB70931152</t>
  </si>
  <si>
    <t>ZD808F0509</t>
  </si>
  <si>
    <t>Servizio di recupero crediti stragiudiziale per le violazioni relative al diritto annuale anno 2010</t>
  </si>
  <si>
    <t>SO.R.IT. Società Servizi e Riscossioni Italia S.p.a. Ravenna 02241250394</t>
  </si>
  <si>
    <t>Z2101E7F8B</t>
  </si>
  <si>
    <t>Servizio di selezione e scarto periodico della documentazione di pertinenza dell'archivio di deposito camerale per il triennio 2012/2014</t>
  </si>
  <si>
    <t>Dott.Saverio Amadori Bologna MDRSVR71R03A944L</t>
  </si>
  <si>
    <t>ZB9096FAEB</t>
  </si>
  <si>
    <t>Fornitura di medaglie in oro coniate da consegnare in occasione della "Giornata dell'Economia 2013</t>
  </si>
  <si>
    <t>Unoaerre Industries S.p.a. Arezzo 02039680513</t>
  </si>
  <si>
    <t>Z400979E66</t>
  </si>
  <si>
    <t xml:space="preserve"> Fornitura di n.300 copie del libro "Parole alla giente" Edizioni del Girasole srl</t>
  </si>
  <si>
    <t>Edizioni del Girasole S.r.l. Ravenna 01254430398</t>
  </si>
  <si>
    <t>ZF509294D8</t>
  </si>
  <si>
    <t>Fornitura di n.2000 buste verdi per notifica tramite MePA Consip</t>
  </si>
  <si>
    <t>Grafica A.Baruffaldi S.r.l. Mantova 00171370208</t>
  </si>
  <si>
    <t>Z8309739D2</t>
  </si>
  <si>
    <t>Fornitura di n. 15.000 shoppers per l'iniziativa "Carta dei servizi turistici di qualità" 2013.</t>
  </si>
  <si>
    <t>2WIN S.r.l. Castello d'Argile (BO) 03097331205</t>
  </si>
  <si>
    <t>ZD0099DA96</t>
  </si>
  <si>
    <t>Stesura e sottoscrizione dell'asseverazione da allegare all'attestazione di rinnovo periodico di conformità antincendio per l'archivio camerale</t>
  </si>
  <si>
    <t>Techno S.r.l. Ravenna 01472660396</t>
  </si>
  <si>
    <t>Z6309ACDC7</t>
  </si>
  <si>
    <t>Fornitura di uno spazio sulla testata Ravenna24weekly per promuovere il convegno “Arbitrato: il nuovo regolamento della Camera arbitrale”</t>
  </si>
  <si>
    <t>ZE709DCFBA</t>
  </si>
  <si>
    <t>Lavoro di assemblaggio e sostituzione del quadro elettrico di bassa tensione in cabina elettrica</t>
  </si>
  <si>
    <t>ZB609D1BD7</t>
  </si>
  <si>
    <t>Fornitura di un Leaderboard in homepage nel sito ravenna24ore.it</t>
  </si>
  <si>
    <t>ZAE09D1AAA</t>
  </si>
  <si>
    <t>Servizio di progettazione e pubblicazione di due banner web pubblicitari in Ravennanotizie.it</t>
  </si>
  <si>
    <t>Pagano Antonio Tito (PZ) PGNNTN83A16D390Y</t>
  </si>
  <si>
    <t>Z940A31603</t>
  </si>
  <si>
    <t>Fornitura di un servizio redazionale televisivo/trasmissione in emittenti locali in occasione dell'11^ Giornata dell'economia</t>
  </si>
  <si>
    <t>New Time S.r.l. Forlì 03700900404</t>
  </si>
  <si>
    <t>Z850A343F9</t>
  </si>
  <si>
    <t>Fornitura e installazione impianto audio in sala Cavalcoli</t>
  </si>
  <si>
    <t>Joint Rent S.a.s. Ravenna 01131190397</t>
  </si>
  <si>
    <t>Z3C0A61D60</t>
  </si>
  <si>
    <t>Fornitura e installazione di un impianto di videocitofono completo per il Palazzo Loreta</t>
  </si>
  <si>
    <t>ZD80A92BAD</t>
  </si>
  <si>
    <t>Servizio per il ritiro della corrispondenza denominato Posta Pick up light</t>
  </si>
  <si>
    <t>ZFA0ABE135</t>
  </si>
  <si>
    <t xml:space="preserve">Servizio per la consegna a domicilio della corrispondenza </t>
  </si>
  <si>
    <t>Z230AD18E5</t>
  </si>
  <si>
    <t>Fornitura n.3 tablet HP Elitepad 900 con accessori tramite MePA Consip</t>
  </si>
  <si>
    <t>Datamarket S.r.l. Teramo 00884490673</t>
  </si>
  <si>
    <t>ZD10AD9445</t>
  </si>
  <si>
    <t>Fornitura n.3 abbonamenti quadriennali a riviste edite da Il Sole 24 ORE S.p.a.: Riviste24 Fisco, Riviste24 PA e GPF</t>
  </si>
  <si>
    <t>Il Sole 24 ORE S.p.a. Milano 00777910159</t>
  </si>
  <si>
    <t>Z560B28B24</t>
  </si>
  <si>
    <t>Manutenzione del portone scorrevole del garage per l'adeguamento alle norme di sicurezza</t>
  </si>
  <si>
    <t>Z0309B2B85</t>
  </si>
  <si>
    <t>Stampa e fornitura n.1000 libri “Regolamento Camera Arbitrale”</t>
  </si>
  <si>
    <t>Z320ABD089</t>
  </si>
  <si>
    <t xml:space="preserve">Fornitura n.33 buoni libro regalo da destinare a studenti meritevoli </t>
  </si>
  <si>
    <t>Librerie Feltrinelli S.r.l. Milano 04628790968</t>
  </si>
  <si>
    <t>ZA10B18DCE</t>
  </si>
  <si>
    <t>04961972B7</t>
  </si>
  <si>
    <t>Rilascio e rinnovo certificato di sottoscrizione Carta Nazionale dei Servizi tramite MePA Consip</t>
  </si>
  <si>
    <t>ZCF02479E4</t>
  </si>
  <si>
    <t>Z4A0A468EB</t>
  </si>
  <si>
    <t>Fornitura, installazione e configurazione di apparati wifi collegati alla rete Ravennawifi</t>
  </si>
  <si>
    <t>Wicom S.r.l. Ravenna 02133810396</t>
  </si>
  <si>
    <t>Z9B0AB6398</t>
  </si>
  <si>
    <t>Servizio di verifica a livello di progettazione preliminare già presentato dai Professionisti Rizzieri (prestazione obbligatoria) oltre alle eventuali prestazioni opzionali relative alla verifica dei livelli successivi del progetto per la realizzazione di interventi di riqualificazione energetica ed uso di fonti rinnovabili di energia in alcuni edifici della Camera di commercio</t>
  </si>
  <si>
    <t>Ing.Roberto Noferini, Ing.Patrizio Berretti, Ing.Mattia Galli, Ing.Flavio Godoli, Ing.Davide Lucchi</t>
  </si>
  <si>
    <t>Studio Tecnico Ing. Patrizio Berretti Ravenna BRRPRZ58S13H199V</t>
  </si>
  <si>
    <t>Z6B0BAEB748</t>
  </si>
  <si>
    <t>Rilegatura di n.4 volumi contenenti le riviste Systema tramite MePA Consip</t>
  </si>
  <si>
    <t>Legatoria Senio di Brunetti Fabrizio Alfonsine BRNFRZ56B10A191B</t>
  </si>
  <si>
    <t>ZC40B93E37</t>
  </si>
  <si>
    <t>Servizio di consultazione online dell'opera Leggi d'Italia Professionale</t>
  </si>
  <si>
    <t>Z7D0B941A1</t>
  </si>
  <si>
    <t>Fornitura rivista Le Società</t>
  </si>
  <si>
    <t>Z310BBFEC5</t>
  </si>
  <si>
    <t>Servizio di organizzazione e coordinamento del corso di aggiornamento per i mediatori iscritti nell'elenco dell'Organismo di mediazione della Camera di commercio di Ravenna</t>
  </si>
  <si>
    <t>Associazione Equilibrio Bologna 92049780379</t>
  </si>
  <si>
    <t>ZE10BE8255</t>
  </si>
  <si>
    <t>Lavoro di sostituzione e posa in opera di una vetrata rotta del piano terra di Palazzo Manzone</t>
  </si>
  <si>
    <t>Vetreria Bartoletti di Bartoletti G.e C. S.n.c.  Ravenna 01449520392</t>
  </si>
  <si>
    <t>Z160BE8286</t>
  </si>
  <si>
    <t>Fornitura e posa in opera di vetrofanie da applicare nella vetrata sostituita al piano terra di Palazzo Manzone</t>
  </si>
  <si>
    <t>Idea Pubblicità S.r.l. Forlì 01930400401</t>
  </si>
  <si>
    <t>ZA20BE8300</t>
  </si>
  <si>
    <t>Servizio di organizzazione di un corso di 20 ore in materia di arbitrato</t>
  </si>
  <si>
    <t>Z180BF0577</t>
  </si>
  <si>
    <t>Fornitura ed installazione di una memoria di espansione ram per server Fujitsu tramite MePA Consip</t>
  </si>
  <si>
    <t>Z120BCC741</t>
  </si>
  <si>
    <t>Fornitura ed installazione di uno storage di rete tramite MePA Consip</t>
  </si>
  <si>
    <t>RTC S.p.a. Zevio (VR) 02776770238</t>
  </si>
  <si>
    <t>Z310C0CE3D</t>
  </si>
  <si>
    <t>Servzio di gestione e manutenzione degli impianti di climatizzazione invernale, di condizionamento dell'aria e per la produzione di acqua calda ad uso igienico sanitario tramite MePA Consip</t>
  </si>
  <si>
    <t>Z640C15590</t>
  </si>
  <si>
    <t>Installazione in n.2 armadi rotanti di un kit per l'adeguamento del livello di sicurezza alle norme vigenti e per la loro manutenzione ordinaria tramite MePA Consip</t>
  </si>
  <si>
    <t>Tecnosistem S.n.c. Villanova di Castenaso (BO) 01579671205</t>
  </si>
  <si>
    <t>Z0C0C2AB8F</t>
  </si>
  <si>
    <t>Lavoro di sostituzione di n.3 fosse biologiche, manutenzione ciotolato, lavaggio con impermeabilizzazione della rampa in legno esterna ed abbassamento di una botola</t>
  </si>
  <si>
    <t>B.F.B. S.n.c. Faenza (RA) 00221740392</t>
  </si>
  <si>
    <t>Z530C40D09</t>
  </si>
  <si>
    <t>Fornitura n.1 scanner marca HP N6310 tramite MePA Consip</t>
  </si>
  <si>
    <t>ZAD0C3A5D5</t>
  </si>
  <si>
    <t>Fornitura n.25 Pc desktop con monitor e lettore smart card tramite convenzione Consip</t>
  </si>
  <si>
    <t>Olidata S.p.a. Cesena 01785490408</t>
  </si>
  <si>
    <t>Z4F0C32D64</t>
  </si>
  <si>
    <t>Servizio di sanificazione e manutenzione per colonnina erogatrice di acqua collegata direttamente alla fonte idrica</t>
  </si>
  <si>
    <t>Adriatica Acque S.r.l. Savignano sul Rubicone (FC) 03128080409</t>
  </si>
  <si>
    <t>Z1A0C5318A</t>
  </si>
  <si>
    <t>Servizio di verifica periodica biennale agli ascensori della sede camerale di Ravenna prevista dal D.P.R.n.162/99</t>
  </si>
  <si>
    <t>Z7D0C81215</t>
  </si>
  <si>
    <t>Fornitura di energia elettrica “verde” per le sedi camerali tramite convenzione Intercent-er</t>
  </si>
  <si>
    <t>Gala S.p.a. Roma 06832931007</t>
  </si>
  <si>
    <t>Z460C5104C</t>
  </si>
  <si>
    <t>Lavoro di manutenzione alle piante negli uffici, al “verde” nell'area cortilizia e presso l'archivio camerale</t>
  </si>
  <si>
    <t>Z6A0C31D23</t>
  </si>
  <si>
    <t>Servizio di attività di comunicazione esterna dell'ente camerale</t>
  </si>
  <si>
    <t>ZBC0C154C5</t>
  </si>
  <si>
    <t>Manutenzione ordinaria del sistema di gestione flussi utenti (elimina code) tramite MePA Consip</t>
  </si>
  <si>
    <t>54852435B7</t>
  </si>
  <si>
    <t>Oasi Lavoro S.p.a. 02552531200, Umana S.p.a. 05391311007, Gi.Group S.p.a. 11629770154</t>
  </si>
  <si>
    <t>Z08051BB66</t>
  </si>
  <si>
    <t>Servizio consultazione banca dati Saegis</t>
  </si>
  <si>
    <t>Thomson Compumark S.r.l. 02570660965</t>
  </si>
  <si>
    <t>Rinnovo convenzione Carta Nazionale dei Servizi (CNS)</t>
  </si>
  <si>
    <t>Z380CE1B55</t>
  </si>
  <si>
    <t>Fornitura materiale di rappresentanza</t>
  </si>
  <si>
    <t>Padovani Maioliche d'arte S.n.c. 00426410395</t>
  </si>
  <si>
    <t>Z960C8E4C2</t>
  </si>
  <si>
    <t>Servizio di manutenzione delle automazioni del cancello carrabile, del portone scorrevole del garage e delle due porte a servizio della rampa per disabili</t>
  </si>
  <si>
    <t>Servizio di analisi metalli preziosi</t>
  </si>
  <si>
    <t>24-AFFIDAMENTO DIRETTO A SOCIETA'' IN HOUSE</t>
  </si>
  <si>
    <t>Azienda Speciale S.A.G.O.R. Arezzo 01862680517</t>
  </si>
  <si>
    <t>Contratto adesione portale progetto Area Ambiente</t>
  </si>
  <si>
    <t>Ecocerved Roma 03991350376</t>
  </si>
  <si>
    <t>Gestione riscossione diritti di segreteria e recupero bolli sulle pratiche</t>
  </si>
  <si>
    <t>Infocamere S.p.a. Roma  02313821007</t>
  </si>
  <si>
    <t>Gestione del sistema informatico per archivio ottico atti Registro Imprese  EID3</t>
  </si>
  <si>
    <t>Gestione del sistema informatico per la gestione del dopo ruolo diritto annuo  DISAR</t>
  </si>
  <si>
    <t>Gestione del sistema informatico per emissioni carte tachigrafiche TACH</t>
  </si>
  <si>
    <t>Gestione del sistema informatico per la gestione della previdenza degli artigiani SPCA</t>
  </si>
  <si>
    <t>0000-0000</t>
  </si>
  <si>
    <t>Gestione del sistema informatico per la gestione dei protesti REPR</t>
  </si>
  <si>
    <t>Gestione del sistema informatico per archivio del Metrico –  METR</t>
  </si>
  <si>
    <t>Gestione del sistema informatico per la gestione sanzioni amministrative PROSA PROAC</t>
  </si>
  <si>
    <t>Gestione del sistema informatico per la gestione informatica di Marchi e brevetti SIMB</t>
  </si>
  <si>
    <t>Gestione del sistema informatico per inserimento dati nell'archivio Ambientale MUDA</t>
  </si>
  <si>
    <t>Gestione del sistema informatico per la gestione della riscossione diritto annuo DISAR</t>
  </si>
  <si>
    <t>Gestione del sistema informatico per la gestione dati imprese operanti con l'estero ITALIANCOM</t>
  </si>
  <si>
    <t>Gestione programma informatizzato per gestione contabilità – ORACLE</t>
  </si>
  <si>
    <t>Gestione programma informatizzato per gestione del personale lettere a)  c) SIPERT</t>
  </si>
  <si>
    <t>Gestione programma informatizzato per gestione deI BUDGET EPM</t>
  </si>
  <si>
    <t>Gestione programma informatizzato per denunce flussi di cassa trimestrali e conto annuale TRASMISSIONE TELEMATICA</t>
  </si>
  <si>
    <t>Gestione del servizio riguardante la gestione del “ciclo della Performance”</t>
  </si>
  <si>
    <t>Gestione del servizio riguardante il programma OBI Ordinativo Bancario Informatico</t>
  </si>
  <si>
    <t>Gestione programma delle presenze SELF SERVICE</t>
  </si>
  <si>
    <t>Gestione programma informatizzato per Albi e Ruoli camerali ALCA</t>
  </si>
  <si>
    <t>Gestione del sistema di Impianti Installati Conformi SIIC</t>
  </si>
  <si>
    <t>Gestione del sistema di archiviazione ottica Atti registro delle Imprese  EID3</t>
  </si>
  <si>
    <t>Gestione del sistema di estrazione dei CD tematici cd -rom EID3</t>
  </si>
  <si>
    <t>Gestione del sistema Ciclo attivo e ciclo passivo user attivate XAC (AMICO)</t>
  </si>
  <si>
    <t>Gestione del sistema Telemaco sportello telemaco e Cancellerie dei Tribunali</t>
  </si>
  <si>
    <t>Gestione del sistema di certificazione impresa CERT.IMPRESA</t>
  </si>
  <si>
    <t xml:space="preserve">Gestione del sistema della Commissione Prov.le Artigianato </t>
  </si>
  <si>
    <t>Gestione servizio Internet-Intranet camerale a) listino di base INTE</t>
  </si>
  <si>
    <t>Gestione servizio filtri WEB b) INTE</t>
  </si>
  <si>
    <t>Gestione servizio Legalcycle</t>
  </si>
  <si>
    <t>Gestione servizi Legaldoc</t>
  </si>
  <si>
    <t>Gestione servizio documentale e di Conservazione a norma SISTEMA DI PROTOCOLLO</t>
  </si>
  <si>
    <t>Gestione programma informatizzato per documentazioni camerali e pubblicazione atti web (ex Libranet) SISTEMA DELIBERE</t>
  </si>
  <si>
    <t>Gestione contratto per il servizio analisi dei bilanci societari IN BALANCE</t>
  </si>
  <si>
    <t>Gestione servizio Albo Imbottigliatori ALIM</t>
  </si>
  <si>
    <t>Gestione servizio per la certificazione e la promozione DOC e marchi collettivi ICDEIS</t>
  </si>
  <si>
    <t>Gestione servizio per antivirus server ufficio informatico</t>
  </si>
  <si>
    <t>Gestione smistatore -sistema automatico per la gestione delle pratiche telematiche SMISTATORE</t>
  </si>
  <si>
    <t>Gestione dell'assegnatore  sistema automatico per la gestione pratiche telematiche ASSEGNATORE</t>
  </si>
  <si>
    <t>Gestione del programma di monitoraggio attività produttiva del Registro Imprese MONITORAGGIO</t>
  </si>
  <si>
    <t>Gestione del programma di Gestione delle mediazioni CONCILIACAMERE</t>
  </si>
  <si>
    <t>Gestione del programma di istruttoria di qualità delle domande del Registro delle imprese ISTRUTTORIA DI QUALITA'</t>
  </si>
  <si>
    <t>Gestione del servizio per le qualifiche acconciatori artigiani ARCA</t>
  </si>
  <si>
    <t>Gestione del contratto di telematizzazione dei certificati di origine CERT'O</t>
  </si>
  <si>
    <t>Gestione del servizio di firma massiva INDI</t>
  </si>
  <si>
    <t xml:space="preserve">Contratto di manutenzione per n.3 stampanti CNS ubicate presso le sedi camerali </t>
  </si>
  <si>
    <t xml:space="preserve">Contratto di manutenzione per n.3 scanner per servizio Tachigrafo ubicati presso le sedi camerali </t>
  </si>
  <si>
    <t>Contratto di manutenzione e il servizio di Back up server con assistenza sistemistica alla rete collegamento VPN</t>
  </si>
  <si>
    <t>Contratto di manutenzione per materiali ed attrezzature switch e hardware nei server</t>
  </si>
  <si>
    <t>Acquisto in house servizio tutoring per giornata di formazione</t>
  </si>
  <si>
    <t>Forninura software PARTECIPA WORK</t>
  </si>
  <si>
    <t>Fornitura n.5000 smart card per adempimenti normativi</t>
  </si>
  <si>
    <t>Tutoring prof.</t>
  </si>
  <si>
    <t>Forninura software STARWEB</t>
  </si>
  <si>
    <t>Forninura software CAT</t>
  </si>
  <si>
    <t>Forninura software Gestione modelli COM</t>
  </si>
  <si>
    <t>Forninura elenchi Infocenter</t>
  </si>
  <si>
    <t>Forninura bollini Telemaco e carta filigranata</t>
  </si>
  <si>
    <t>Fornitura n.3000 smart card e n.3100 cartelline</t>
  </si>
  <si>
    <t>Fornitura software per imprese recupero crediti</t>
  </si>
  <si>
    <t>Fornitura token-usb</t>
  </si>
  <si>
    <t>Gestione del sistema informatico VIMER sistema di vigilanza del mercato</t>
  </si>
  <si>
    <t>Registro apparecchiature elettriche – pratiche inviate al RAEE</t>
  </si>
  <si>
    <t>Elab.e invio telem.Mod.770</t>
  </si>
  <si>
    <t>Infocamere S.p.a. Roma 02313821007</t>
  </si>
  <si>
    <t>Gest.lettere imprese cess.ICO</t>
  </si>
  <si>
    <t xml:space="preserve">Quota adesione/canoni CERC </t>
  </si>
  <si>
    <t>Servizio bollatura libri contabili NUBO</t>
  </si>
  <si>
    <r>
      <t xml:space="preserve">Gestione del servizio di navigazione visuale Registro delle Imprese 5 user-id + n.7 accessi per forze dell'ordine Prefettura per progetto legalità </t>
    </r>
    <r>
      <rPr>
        <sz val="10"/>
        <color indexed="8"/>
        <rFont val="Arial"/>
        <family val="2"/>
      </rPr>
      <t>RI-Visual Camerale + Ri-Build e Ri-Map</t>
    </r>
  </si>
  <si>
    <t>Gestione del servizio di anagrafica unica (ANUN)</t>
  </si>
  <si>
    <t>Gestione del sistema tracciabilità rifiuti (SIST)</t>
  </si>
  <si>
    <t>2° acconto del 40% e saldo per la realizzazione del progetto marchio di qualità nelle imprese del settore turistico</t>
  </si>
  <si>
    <t>IS.NA.R.T. S.c.p a. Istituto Nazionale Ricerche Turistiche Roma  04416711002</t>
  </si>
  <si>
    <t>Realizzazione del progetto marchio di qualità nelle imprese del settore turistico anno 2013</t>
  </si>
  <si>
    <t>Progetto Ciao Impresa</t>
  </si>
  <si>
    <t>Retecamere S.Cons.r.l. Roma 08618091006</t>
  </si>
  <si>
    <t>Progetto Customer satisfaction 2013</t>
  </si>
  <si>
    <t>Abbonamento banca dati Thesaurus Plus sulle agevolazioni a carattere comunitario, nazionale e regionale</t>
  </si>
  <si>
    <t xml:space="preserve">Servizio di Portierato e reception  </t>
  </si>
  <si>
    <t>Tecnoservicecamere S.c.a.r.l. Milano  04786421000</t>
  </si>
  <si>
    <t>Adesione alla piattaforma Progetto Ciao Impresa</t>
  </si>
  <si>
    <t>Sistema Camerale Servizi S.r.l. Roma 12620491006</t>
  </si>
  <si>
    <t>Tutoring professionale per budget e chiusura bilancio</t>
  </si>
  <si>
    <t>Tutoring AGEF</t>
  </si>
  <si>
    <t>ZD50E7BEBF</t>
  </si>
  <si>
    <t>Fornitura n.3 bandiere  tramite MePA Consip</t>
  </si>
  <si>
    <t>Adria Bandiere S.r.l. Cesenatico (FC) 02205060409</t>
  </si>
  <si>
    <t>Z880F36DFE</t>
  </si>
  <si>
    <t>Fornitura n.2000 buste verdi per notifiche con intestazione  tramite MePA Consip</t>
  </si>
  <si>
    <t>Z330FA18A1</t>
  </si>
  <si>
    <t>Fornitura n.16 batterie al piombo e n.3 cuffie con microfono  tramite MePA Consip</t>
  </si>
  <si>
    <t>Z780D8A143</t>
  </si>
  <si>
    <t>Fornitura materiale di cancelleria RDO n.408335 tramite MePA Consip</t>
  </si>
  <si>
    <t>ZA50D7497B</t>
  </si>
  <si>
    <t>ZA00E53EEC</t>
  </si>
  <si>
    <t>Europa Systems S.r.l. Forlimpopoli (FC) 02060730401</t>
  </si>
  <si>
    <t>Z990D8A05A</t>
  </si>
  <si>
    <t>Fornitura di misura di capacità da 20 litri europea con contenitore in legno antiurto RDO n.408445 tramite MePA Consip</t>
  </si>
  <si>
    <t>Gibertini Elettronica S.r.l. 04434200152</t>
  </si>
  <si>
    <t>Gibertini Elettronica S.r.l. Novate Milanese (MI) 04434200152</t>
  </si>
  <si>
    <t>Z960F60E72</t>
  </si>
  <si>
    <t>Rilegatura di n.18 volumi tramite MePA Consip</t>
  </si>
  <si>
    <t>ZC90D89F90</t>
  </si>
  <si>
    <t>Fornitura di n.280.000 fogli di carta A4 ecologica intestata Registro Imprese RDO n.408396 tramite MePA Consip</t>
  </si>
  <si>
    <t>Tipolitografia Scaletta S.r.l. 00114360399, Tipolitostear S.n.c.di Plazzi e Casali Ravenna 01361300393, Full Print s.r.l. 01390090395, Tipolitogravia Valbonesi S.n.c. Di Assirelli Gianluca Marco &amp; C. 00206130403, Tipografia Romagna di Ponseggi Andrea &amp; C. S.a.s. 00717900395, Tipolitografia Valgimigli di Valgimigli Valfrido &amp; C. s.n.c. 00093260396</t>
  </si>
  <si>
    <t>Full Print s.r.l. Ravenna 01390090395</t>
  </si>
  <si>
    <t>ZCB0D86F1F</t>
  </si>
  <si>
    <t>Fornitura n.2.000 etichette verdi adesive anno 2019 per verifiche periodiche dell'ufficio Metrico RDO n.408462 tramite MePA Consip</t>
  </si>
  <si>
    <t>Laser Lab S.r.l. 02447360120, Sigiltech S.r.l. 01520041003</t>
  </si>
  <si>
    <t>Z210D888D5</t>
  </si>
  <si>
    <t>Fornitura di gas naturaleper le sedi camerali tramite convenzione Consip</t>
  </si>
  <si>
    <t>Trenta S.p.a. Trento 01813026224 in RTI con Multiutility S.p.a. Verona 03027910235</t>
  </si>
  <si>
    <t>569336596B</t>
  </si>
  <si>
    <t>Fornitura servizi convergenti ed integrati di trasmissione dati e voce su reti fisse e mobili tramite convenzione Intercent-er</t>
  </si>
  <si>
    <t>Z9F0D77206</t>
  </si>
  <si>
    <t>Servizio per il rinnovo della Certificazione di Sistema di Gestione per le attività necessarie al suo mantenimento con riferimento alla norma UNI EN ISO 9001:2008</t>
  </si>
  <si>
    <t>Z620D7728B</t>
  </si>
  <si>
    <t>Rinnovo della Attestazione di sistema con riferimento alla norma 1221/2009 – Regolamento EMAS</t>
  </si>
  <si>
    <t>ZD60C53A0D</t>
  </si>
  <si>
    <t>Servizio di assistenza per il mantenimento e lo sviluppo del Sistema di Gestione per la qualità con riferimento alla norma UNI EN ISO 9001:2008</t>
  </si>
  <si>
    <t>Z590EE1651</t>
  </si>
  <si>
    <t>Servizio di raccolta pubblicitaria relativo al periodico camerale Systema</t>
  </si>
  <si>
    <t>Realizzazione del progetto marchio di qualità nelle imprese del settore turistico “Ospitalità italiana”</t>
  </si>
  <si>
    <t>Z040F05F4C</t>
  </si>
  <si>
    <t>Adesione al servizio assistenza per il mantenimento e lo sviluppo del sistema di gestione per l'ambiente con riferimento alla norma UNI EN ISO 14001:2004</t>
  </si>
  <si>
    <t>Z730F281EC</t>
  </si>
  <si>
    <t>Servizio redazionale televisivo in occasione della 12^ Giornata dell'Economia</t>
  </si>
  <si>
    <t>ZD50F738D2</t>
  </si>
  <si>
    <t>Spazio pubblicitario comunicativo del magazine nazionale Italiapiù</t>
  </si>
  <si>
    <t>Publiscoop Più S.r.l. Castelfranco Veneto (TV) 03431690266</t>
  </si>
  <si>
    <t>Z0B0F71406</t>
  </si>
  <si>
    <t>Spazio nel settimanale Ravenna24weekly per la promozione del convegno della 12^ Giornata dell'Economia</t>
  </si>
  <si>
    <t>ZDD0D5027D</t>
  </si>
  <si>
    <t>Servizio di recupero crediti stragiudiziale per le violazioni relative al diritto annuale anno 2011</t>
  </si>
  <si>
    <t>Z5C0C96832</t>
  </si>
  <si>
    <t>Corso di formazione su incarichi a personale esterno</t>
  </si>
  <si>
    <t>Maggioli S.p.a. Santarcangelo di Romagna RN 06188330150</t>
  </si>
  <si>
    <t>Z2007EBF6F</t>
  </si>
  <si>
    <t>Servizio di corriere oggetti preziosi</t>
  </si>
  <si>
    <t>B.T.V. S.p.a. Vicenza 03277970244</t>
  </si>
  <si>
    <t>00/00/0000</t>
  </si>
  <si>
    <t>ZC90D508DD</t>
  </si>
  <si>
    <t>Assicurazione della responsabilità civile e patrimoniale della Pubblica Amministrazione</t>
  </si>
  <si>
    <t>Z810EE3F7E</t>
  </si>
  <si>
    <t>Contratto di assicurazione a copertura della Responsabilità Civile professionale degli Organismi di Conciliazione</t>
  </si>
  <si>
    <t>Corso di aggiornamento Rappresentante dei lavoratori per la sicurezza</t>
  </si>
  <si>
    <t>Irecoop Emilia Romagna Soc.Coop. Bologna 80152680379</t>
  </si>
  <si>
    <t>Fornitura formulari per certificati d'origine e modulistica per Carnet ATA</t>
  </si>
  <si>
    <t>Unione Italiana delle Camere di Commercio Industria Artigianato Agricoltura Roma 01484460587</t>
  </si>
  <si>
    <t>Z4F0EC0712</t>
  </si>
  <si>
    <t>Partecipazione a web conference “procacciatori di affari e mediatori – divieto di localizzazione attività di mediazione”</t>
  </si>
  <si>
    <t>Fondazione Istituto Guglielmo Tagliacarne Roma 07552810587</t>
  </si>
  <si>
    <t>In house providing</t>
  </si>
  <si>
    <t>Art.18 D.Lgs.422/1997</t>
  </si>
  <si>
    <t>Affidamento diretto</t>
  </si>
  <si>
    <t>Art.125 D.Lgs.163/2006</t>
  </si>
  <si>
    <t>Convenzione Consip</t>
  </si>
  <si>
    <t>Art.59 D.Lgs.163/2006</t>
  </si>
  <si>
    <t>Convenzione Intercent-er</t>
  </si>
  <si>
    <t>Mercato Elettronico Consip</t>
  </si>
  <si>
    <t>Procedura negoziata</t>
  </si>
  <si>
    <t>Art.57 D.Lgs.163/2006</t>
  </si>
  <si>
    <t>Accordo tra PP.AA.</t>
  </si>
  <si>
    <t>Art.15 L.241/1990</t>
  </si>
</sst>
</file>

<file path=xl/styles.xml><?xml version="1.0" encoding="utf-8"?>
<styleSheet xmlns="http://schemas.openxmlformats.org/spreadsheetml/2006/main">
  <numFmts count="7">
    <numFmt numFmtId="164" formatCode="GENERAL"/>
    <numFmt numFmtId="165" formatCode="0000000000"/>
    <numFmt numFmtId="166" formatCode="DD/MM/YYYY"/>
    <numFmt numFmtId="167" formatCode="0.00"/>
    <numFmt numFmtId="168" formatCode="@"/>
    <numFmt numFmtId="169" formatCode="#,##0.00"/>
    <numFmt numFmtId="170" formatCode="YYYY\-MM\-DD"/>
  </numFmts>
  <fonts count="5">
    <font>
      <sz val="10"/>
      <name val="Arial"/>
      <family val="2"/>
    </font>
    <font>
      <sz val="22"/>
      <name val="Arial"/>
      <family val="2"/>
    </font>
    <font>
      <b/>
      <sz val="10"/>
      <name val="Arial"/>
      <family val="2"/>
    </font>
    <font>
      <sz val="10"/>
      <color indexed="8"/>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8">
    <xf numFmtId="164" fontId="0" fillId="0" borderId="0" xfId="0" applyAlignment="1">
      <alignment/>
    </xf>
    <xf numFmtId="164" fontId="0" fillId="0" borderId="0" xfId="0" applyFont="1" applyAlignment="1">
      <alignment/>
    </xf>
    <xf numFmtId="165" fontId="0" fillId="0" borderId="0" xfId="0" applyNumberFormat="1" applyFill="1" applyAlignment="1">
      <alignment horizontal="center"/>
    </xf>
    <xf numFmtId="164" fontId="0" fillId="0" borderId="0" xfId="0" applyFill="1" applyAlignment="1">
      <alignment horizontal="center"/>
    </xf>
    <xf numFmtId="164" fontId="0" fillId="0" borderId="0" xfId="0" applyFill="1" applyAlignment="1">
      <alignment wrapText="1"/>
    </xf>
    <xf numFmtId="164" fontId="0" fillId="0" borderId="0" xfId="0" applyFill="1" applyAlignment="1">
      <alignment horizontal="center" wrapText="1"/>
    </xf>
    <xf numFmtId="164" fontId="0" fillId="0" borderId="0" xfId="0" applyFill="1" applyAlignment="1">
      <alignment/>
    </xf>
    <xf numFmtId="164" fontId="0" fillId="0" borderId="0" xfId="0" applyFill="1" applyAlignment="1">
      <alignment horizontal="left" wrapText="1"/>
    </xf>
    <xf numFmtId="164" fontId="0" fillId="0" borderId="0" xfId="0" applyFill="1" applyAlignment="1">
      <alignment horizontal="right"/>
    </xf>
    <xf numFmtId="166" fontId="0" fillId="0" borderId="0" xfId="0" applyNumberFormat="1" applyFill="1" applyAlignment="1">
      <alignment horizontal="center"/>
    </xf>
    <xf numFmtId="167" fontId="0" fillId="0" borderId="0" xfId="0" applyNumberFormat="1" applyFont="1" applyFill="1" applyAlignment="1">
      <alignment horizontal="right"/>
    </xf>
    <xf numFmtId="164" fontId="1" fillId="0" borderId="1" xfId="0" applyFont="1" applyBorder="1" applyAlignment="1">
      <alignment horizontal="center" vertical="center" wrapText="1"/>
    </xf>
    <xf numFmtId="164" fontId="2" fillId="0" borderId="0" xfId="0" applyFont="1" applyFill="1" applyAlignment="1">
      <alignment horizontal="center" vertical="center" wrapText="1"/>
    </xf>
    <xf numFmtId="164" fontId="2" fillId="0" borderId="0" xfId="0" applyFont="1" applyAlignment="1">
      <alignment horizontal="center" vertical="center" wrapText="1"/>
    </xf>
    <xf numFmtId="164" fontId="0" fillId="0" borderId="1" xfId="0" applyFont="1" applyBorder="1" applyAlignment="1">
      <alignment horizontal="center" vertical="center" wrapText="1"/>
    </xf>
    <xf numFmtId="165" fontId="2" fillId="0" borderId="1" xfId="0" applyNumberFormat="1" applyFont="1" applyFill="1" applyBorder="1" applyAlignment="1">
      <alignment horizontal="center" vertical="center" wrapText="1"/>
    </xf>
    <xf numFmtId="164"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164" fontId="0" fillId="0" borderId="2" xfId="0"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4" fontId="0" fillId="0" borderId="2" xfId="0" applyFont="1" applyFill="1" applyBorder="1" applyAlignment="1">
      <alignment horizontal="center" vertical="center" wrapText="1"/>
    </xf>
    <xf numFmtId="168" fontId="0" fillId="0" borderId="2" xfId="0" applyNumberFormat="1" applyFont="1" applyFill="1" applyBorder="1" applyAlignment="1">
      <alignment horizontal="center" vertical="center" wrapText="1"/>
    </xf>
    <xf numFmtId="169" fontId="0" fillId="0" borderId="2" xfId="0" applyNumberFormat="1" applyFont="1" applyFill="1" applyBorder="1" applyAlignment="1">
      <alignment horizontal="left" vertical="center" wrapText="1"/>
    </xf>
    <xf numFmtId="164" fontId="0" fillId="0" borderId="2" xfId="0" applyFont="1" applyBorder="1" applyAlignment="1">
      <alignment horizontal="center" vertical="center" wrapText="1"/>
    </xf>
    <xf numFmtId="167" fontId="0" fillId="0" borderId="2" xfId="0" applyNumberFormat="1" applyFont="1" applyFill="1" applyBorder="1" applyAlignment="1">
      <alignment horizontal="right" vertical="center" wrapText="1"/>
    </xf>
    <xf numFmtId="170" fontId="0" fillId="0" borderId="2" xfId="0" applyNumberFormat="1" applyFont="1" applyFill="1" applyBorder="1" applyAlignment="1">
      <alignment horizontal="center" vertical="center" wrapText="1"/>
    </xf>
    <xf numFmtId="169" fontId="0" fillId="0" borderId="2" xfId="0" applyNumberFormat="1" applyFont="1" applyFill="1" applyBorder="1" applyAlignment="1">
      <alignment vertical="center" wrapText="1"/>
    </xf>
    <xf numFmtId="169" fontId="3" fillId="0" borderId="2" xfId="0" applyNumberFormat="1" applyFont="1" applyFill="1" applyBorder="1" applyAlignment="1">
      <alignment vertical="center" wrapText="1"/>
    </xf>
    <xf numFmtId="164" fontId="0" fillId="0" borderId="0" xfId="0" applyFont="1" applyFill="1" applyBorder="1" applyAlignment="1">
      <alignment vertical="center"/>
    </xf>
    <xf numFmtId="167" fontId="3" fillId="0" borderId="2" xfId="0" applyNumberFormat="1" applyFont="1" applyFill="1" applyBorder="1" applyAlignment="1">
      <alignment horizontal="right" vertical="center" wrapText="1"/>
    </xf>
    <xf numFmtId="170" fontId="3" fillId="0" borderId="2" xfId="0" applyNumberFormat="1" applyFont="1" applyFill="1" applyBorder="1" applyAlignment="1">
      <alignment horizontal="center" vertical="center" wrapText="1"/>
    </xf>
    <xf numFmtId="169" fontId="3" fillId="0" borderId="2" xfId="0" applyNumberFormat="1" applyFont="1" applyFill="1" applyBorder="1" applyAlignment="1">
      <alignment horizontal="left" vertical="center" wrapText="1"/>
    </xf>
    <xf numFmtId="164" fontId="0" fillId="0" borderId="3" xfId="0" applyFont="1" applyBorder="1" applyAlignment="1">
      <alignment horizontal="center" vertical="center" wrapText="1"/>
    </xf>
    <xf numFmtId="164" fontId="0" fillId="0" borderId="2" xfId="0" applyFont="1" applyFill="1" applyBorder="1" applyAlignment="1">
      <alignment vertical="center" wrapText="1"/>
    </xf>
    <xf numFmtId="164" fontId="0" fillId="0" borderId="2" xfId="0" applyFont="1" applyFill="1" applyBorder="1" applyAlignment="1">
      <alignment horizontal="left" vertical="center" wrapText="1"/>
    </xf>
    <xf numFmtId="164" fontId="0" fillId="0" borderId="3" xfId="0" applyFont="1" applyFill="1" applyBorder="1" applyAlignment="1">
      <alignment horizontal="center" vertical="center" wrapText="1"/>
    </xf>
    <xf numFmtId="167" fontId="0" fillId="0" borderId="2" xfId="0" applyNumberFormat="1" applyFill="1" applyBorder="1" applyAlignment="1">
      <alignment horizontal="right" vertical="center"/>
    </xf>
    <xf numFmtId="170" fontId="0" fillId="0" borderId="2" xfId="0" applyNumberFormat="1" applyFill="1" applyBorder="1" applyAlignment="1">
      <alignment horizontal="center" vertical="center"/>
    </xf>
    <xf numFmtId="164" fontId="0" fillId="0" borderId="2" xfId="0" applyFont="1" applyFill="1" applyBorder="1" applyAlignment="1">
      <alignment vertical="center" wrapText="1"/>
    </xf>
    <xf numFmtId="170" fontId="0" fillId="0" borderId="0" xfId="0" applyNumberFormat="1" applyFill="1" applyAlignment="1">
      <alignment horizontal="center" vertical="center"/>
    </xf>
    <xf numFmtId="165" fontId="0" fillId="0" borderId="2" xfId="0" applyNumberFormat="1" applyFont="1" applyFill="1" applyBorder="1" applyAlignment="1">
      <alignment horizontal="center" vertical="center"/>
    </xf>
    <xf numFmtId="164" fontId="2" fillId="0" borderId="2" xfId="0" applyFont="1" applyFill="1" applyBorder="1" applyAlignment="1">
      <alignment horizontal="center" vertical="center" wrapText="1"/>
    </xf>
    <xf numFmtId="164" fontId="0" fillId="0" borderId="2" xfId="0" applyFont="1" applyFill="1" applyBorder="1" applyAlignment="1">
      <alignment horizontal="left" vertical="center" wrapText="1"/>
    </xf>
    <xf numFmtId="167" fontId="0" fillId="0" borderId="2" xfId="0" applyNumberFormat="1" applyFont="1" applyFill="1" applyBorder="1" applyAlignment="1">
      <alignment horizontal="right" vertical="center"/>
    </xf>
    <xf numFmtId="170" fontId="0" fillId="0" borderId="2" xfId="0" applyNumberFormat="1" applyFont="1" applyFill="1" applyBorder="1" applyAlignment="1">
      <alignment horizontal="center" vertical="center"/>
    </xf>
    <xf numFmtId="164" fontId="0" fillId="0" borderId="0" xfId="0" applyFont="1" applyFill="1" applyAlignment="1">
      <alignment wrapText="1"/>
    </xf>
    <xf numFmtId="164" fontId="3" fillId="0" borderId="0" xfId="0" applyFont="1" applyFill="1" applyAlignment="1">
      <alignment horizontal="justify" vertical="center"/>
    </xf>
    <xf numFmtId="164" fontId="0" fillId="0" borderId="2" xfId="0" applyFill="1" applyBorder="1" applyAlignment="1">
      <alignment vertical="center"/>
    </xf>
    <xf numFmtId="164" fontId="0" fillId="0" borderId="2" xfId="0" applyFont="1" applyFill="1" applyBorder="1" applyAlignment="1">
      <alignment vertical="center"/>
    </xf>
    <xf numFmtId="169" fontId="3" fillId="0" borderId="1" xfId="0" applyNumberFormat="1" applyFont="1" applyFill="1" applyBorder="1" applyAlignment="1">
      <alignment wrapText="1"/>
    </xf>
    <xf numFmtId="164" fontId="0" fillId="0" borderId="0" xfId="0" applyFill="1" applyAlignment="1">
      <alignment vertical="center"/>
    </xf>
    <xf numFmtId="164" fontId="0" fillId="0" borderId="2" xfId="0" applyFill="1" applyBorder="1" applyAlignment="1">
      <alignment horizontal="center" vertical="center"/>
    </xf>
    <xf numFmtId="166" fontId="0" fillId="0" borderId="2" xfId="0" applyNumberFormat="1" applyFont="1" applyFill="1" applyBorder="1" applyAlignment="1">
      <alignment horizontal="center" vertical="center"/>
    </xf>
    <xf numFmtId="164" fontId="0" fillId="2" borderId="0" xfId="0" applyFont="1" applyFill="1" applyAlignment="1">
      <alignment/>
    </xf>
    <xf numFmtId="164" fontId="0" fillId="2" borderId="0" xfId="0" applyFont="1" applyFill="1" applyBorder="1" applyAlignment="1">
      <alignment/>
    </xf>
    <xf numFmtId="164" fontId="0" fillId="2" borderId="0" xfId="0" applyFont="1" applyFill="1" applyAlignment="1">
      <alignment horizontal="center"/>
    </xf>
    <xf numFmtId="164" fontId="0" fillId="2" borderId="0" xfId="0"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J262"/>
  <sheetViews>
    <sheetView tabSelected="1" zoomScale="69" zoomScaleNormal="69" workbookViewId="0" topLeftCell="A1">
      <pane ySplit="3075" topLeftCell="A1" activePane="bottomLeft" state="split"/>
      <selection pane="topLeft" activeCell="A1" sqref="A1"/>
      <selection pane="bottomLeft" activeCell="F4" sqref="F4"/>
    </sheetView>
  </sheetViews>
  <sheetFormatPr defaultColWidth="12.57421875" defaultRowHeight="12.75"/>
  <cols>
    <col min="1" max="1" width="4.8515625" style="1" customWidth="1"/>
    <col min="2" max="2" width="14.00390625" style="2" customWidth="1"/>
    <col min="3" max="3" width="18.7109375" style="3" customWidth="1"/>
    <col min="4" max="4" width="17.421875" style="3" customWidth="1"/>
    <col min="5" max="5" width="58.57421875" style="4" customWidth="1"/>
    <col min="6" max="6" width="30.8515625" style="5" customWidth="1"/>
    <col min="7" max="7" width="23.57421875" style="6" customWidth="1"/>
    <col min="8" max="8" width="47.57421875" style="7" customWidth="1"/>
    <col min="9" max="9" width="16.421875" style="8" customWidth="1"/>
    <col min="10" max="10" width="17.421875" style="9" customWidth="1"/>
    <col min="11" max="11" width="17.421875" style="3" customWidth="1"/>
    <col min="12" max="12" width="15.57421875" style="10" customWidth="1"/>
    <col min="13" max="62" width="11.57421875" style="6" customWidth="1"/>
    <col min="63" max="16384" width="11.57421875" style="0" customWidth="1"/>
  </cols>
  <sheetData>
    <row r="1" spans="1:62" s="13" customFormat="1" ht="38.25" customHeight="1">
      <c r="A1" s="11" t="s">
        <v>0</v>
      </c>
      <c r="B1" s="11"/>
      <c r="C1" s="11"/>
      <c r="D1" s="11"/>
      <c r="E1" s="11"/>
      <c r="F1" s="11"/>
      <c r="G1" s="11"/>
      <c r="H1" s="11"/>
      <c r="I1" s="11"/>
      <c r="J1" s="11"/>
      <c r="K1" s="11"/>
      <c r="L1" s="11"/>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row>
    <row r="2" spans="1:62" s="13" customFormat="1" ht="100.5" customHeight="1">
      <c r="A2" s="14" t="s">
        <v>1</v>
      </c>
      <c r="B2" s="15" t="s">
        <v>2</v>
      </c>
      <c r="C2" s="16" t="s">
        <v>3</v>
      </c>
      <c r="D2" s="16" t="s">
        <v>4</v>
      </c>
      <c r="E2" s="16" t="s">
        <v>5</v>
      </c>
      <c r="F2" s="16" t="s">
        <v>6</v>
      </c>
      <c r="G2" s="16" t="s">
        <v>7</v>
      </c>
      <c r="H2" s="16" t="s">
        <v>8</v>
      </c>
      <c r="I2" s="16" t="s">
        <v>9</v>
      </c>
      <c r="J2" s="17" t="s">
        <v>10</v>
      </c>
      <c r="K2" s="17"/>
      <c r="L2" s="18" t="s">
        <v>11</v>
      </c>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row>
    <row r="3" spans="1:62" s="13" customFormat="1" ht="57.75" customHeight="1">
      <c r="A3" s="14"/>
      <c r="B3" s="15"/>
      <c r="C3" s="16"/>
      <c r="D3" s="16"/>
      <c r="E3" s="16"/>
      <c r="F3" s="16"/>
      <c r="G3" s="16"/>
      <c r="H3" s="16"/>
      <c r="I3" s="16"/>
      <c r="J3" s="17" t="s">
        <v>12</v>
      </c>
      <c r="K3" s="16" t="s">
        <v>13</v>
      </c>
      <c r="L3" s="18"/>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s="13" customFormat="1" ht="42.75" customHeight="1">
      <c r="A4" s="19">
        <v>1</v>
      </c>
      <c r="B4" s="20" t="s">
        <v>14</v>
      </c>
      <c r="C4" s="21" t="s">
        <v>15</v>
      </c>
      <c r="D4" s="22" t="s">
        <v>16</v>
      </c>
      <c r="E4" s="23" t="s">
        <v>17</v>
      </c>
      <c r="F4" s="24" t="s">
        <v>18</v>
      </c>
      <c r="G4" s="19"/>
      <c r="H4" s="23" t="s">
        <v>19</v>
      </c>
      <c r="I4" s="25">
        <v>13117.1</v>
      </c>
      <c r="J4" s="26">
        <v>41274</v>
      </c>
      <c r="K4" s="26">
        <v>43100</v>
      </c>
      <c r="L4" s="25">
        <f>2168.12+2145.95</f>
        <v>4314.07</v>
      </c>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row>
    <row r="5" spans="1:62" s="13" customFormat="1" ht="42.75" customHeight="1">
      <c r="A5" s="19">
        <v>2</v>
      </c>
      <c r="B5" s="20" t="s">
        <v>20</v>
      </c>
      <c r="C5" s="21" t="s">
        <v>15</v>
      </c>
      <c r="D5" s="22" t="s">
        <v>16</v>
      </c>
      <c r="E5" s="27" t="s">
        <v>21</v>
      </c>
      <c r="F5" s="24" t="s">
        <v>18</v>
      </c>
      <c r="G5" s="19"/>
      <c r="H5" s="23" t="s">
        <v>19</v>
      </c>
      <c r="I5" s="25">
        <v>12500</v>
      </c>
      <c r="J5" s="26">
        <v>41274</v>
      </c>
      <c r="K5" s="26">
        <v>43100</v>
      </c>
      <c r="L5" s="25">
        <f>2066.12+2044.98+667</f>
        <v>4778.1</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row>
    <row r="6" spans="1:62" s="13" customFormat="1" ht="42.75" customHeight="1">
      <c r="A6" s="19">
        <v>3</v>
      </c>
      <c r="B6" s="20" t="s">
        <v>22</v>
      </c>
      <c r="C6" s="21" t="s">
        <v>15</v>
      </c>
      <c r="D6" s="22" t="s">
        <v>16</v>
      </c>
      <c r="E6" s="27" t="s">
        <v>23</v>
      </c>
      <c r="F6" s="24" t="s">
        <v>18</v>
      </c>
      <c r="G6" s="19"/>
      <c r="H6" s="23" t="s">
        <v>19</v>
      </c>
      <c r="I6" s="25">
        <f>254+254</f>
        <v>508</v>
      </c>
      <c r="J6" s="26">
        <v>41275</v>
      </c>
      <c r="K6" s="26">
        <v>42004</v>
      </c>
      <c r="L6" s="25">
        <v>508</v>
      </c>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row>
    <row r="7" spans="1:62" s="13" customFormat="1" ht="42.75" customHeight="1">
      <c r="A7" s="19">
        <v>4</v>
      </c>
      <c r="B7" s="20" t="s">
        <v>24</v>
      </c>
      <c r="C7" s="21" t="s">
        <v>15</v>
      </c>
      <c r="D7" s="22" t="s">
        <v>16</v>
      </c>
      <c r="E7" s="27" t="s">
        <v>25</v>
      </c>
      <c r="F7" s="24" t="s">
        <v>18</v>
      </c>
      <c r="G7" s="19"/>
      <c r="H7" s="23" t="s">
        <v>19</v>
      </c>
      <c r="I7" s="25">
        <v>10000</v>
      </c>
      <c r="J7" s="26">
        <v>41275</v>
      </c>
      <c r="K7" s="26">
        <v>43100</v>
      </c>
      <c r="L7" s="25">
        <f>1652.89+1762.11+431.4</f>
        <v>3846.4</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row>
    <row r="8" spans="1:62" s="13" customFormat="1" ht="42.75" customHeight="1">
      <c r="A8" s="19">
        <v>5</v>
      </c>
      <c r="B8" s="20" t="s">
        <v>26</v>
      </c>
      <c r="C8" s="21" t="s">
        <v>15</v>
      </c>
      <c r="D8" s="22" t="s">
        <v>16</v>
      </c>
      <c r="E8" s="27" t="s">
        <v>27</v>
      </c>
      <c r="F8" s="24" t="s">
        <v>18</v>
      </c>
      <c r="G8" s="19"/>
      <c r="H8" s="23" t="s">
        <v>19</v>
      </c>
      <c r="I8" s="25">
        <v>16500</v>
      </c>
      <c r="J8" s="26">
        <v>41276</v>
      </c>
      <c r="K8" s="26">
        <v>43100</v>
      </c>
      <c r="L8" s="25">
        <f>2727.27+3219.52</f>
        <v>5946.79</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row>
    <row r="9" spans="1:62" s="13" customFormat="1" ht="42.75" customHeight="1">
      <c r="A9" s="19">
        <v>6</v>
      </c>
      <c r="B9" s="20" t="s">
        <v>28</v>
      </c>
      <c r="C9" s="21" t="s">
        <v>15</v>
      </c>
      <c r="D9" s="22" t="s">
        <v>16</v>
      </c>
      <c r="E9" s="27" t="s">
        <v>29</v>
      </c>
      <c r="F9" s="24" t="s">
        <v>30</v>
      </c>
      <c r="G9" s="19"/>
      <c r="H9" s="23" t="s">
        <v>31</v>
      </c>
      <c r="I9" s="25">
        <v>2345</v>
      </c>
      <c r="J9" s="26">
        <v>41276</v>
      </c>
      <c r="K9" s="26">
        <v>41639</v>
      </c>
      <c r="L9" s="25">
        <f>1938.02</f>
        <v>1938.02</v>
      </c>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row>
    <row r="10" spans="1:62" s="13" customFormat="1" ht="42.75" customHeight="1">
      <c r="A10" s="19">
        <v>7</v>
      </c>
      <c r="B10" s="20" t="s">
        <v>32</v>
      </c>
      <c r="C10" s="21" t="s">
        <v>15</v>
      </c>
      <c r="D10" s="22" t="s">
        <v>16</v>
      </c>
      <c r="E10" s="27" t="s">
        <v>33</v>
      </c>
      <c r="F10" s="24" t="s">
        <v>30</v>
      </c>
      <c r="G10" s="19"/>
      <c r="H10" s="23" t="s">
        <v>31</v>
      </c>
      <c r="I10" s="25">
        <v>1700</v>
      </c>
      <c r="J10" s="26">
        <v>41369</v>
      </c>
      <c r="K10" s="26">
        <v>41734</v>
      </c>
      <c r="L10" s="25">
        <v>1700</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row>
    <row r="11" spans="1:62" s="13" customFormat="1" ht="42.75" customHeight="1">
      <c r="A11" s="19">
        <v>8</v>
      </c>
      <c r="B11" s="20" t="s">
        <v>34</v>
      </c>
      <c r="C11" s="21" t="s">
        <v>15</v>
      </c>
      <c r="D11" s="22" t="s">
        <v>16</v>
      </c>
      <c r="E11" s="27" t="s">
        <v>35</v>
      </c>
      <c r="F11" s="24" t="s">
        <v>30</v>
      </c>
      <c r="G11" s="19"/>
      <c r="H11" s="23" t="s">
        <v>36</v>
      </c>
      <c r="I11" s="25">
        <v>0</v>
      </c>
      <c r="J11" s="26">
        <v>41275</v>
      </c>
      <c r="K11" s="26">
        <v>42369</v>
      </c>
      <c r="L11" s="25">
        <v>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13" customFormat="1" ht="42.75" customHeight="1">
      <c r="A12" s="19">
        <v>9</v>
      </c>
      <c r="B12" s="20" t="s">
        <v>37</v>
      </c>
      <c r="C12" s="21" t="s">
        <v>15</v>
      </c>
      <c r="D12" s="22" t="s">
        <v>16</v>
      </c>
      <c r="E12" s="28" t="s">
        <v>38</v>
      </c>
      <c r="F12" s="24" t="s">
        <v>30</v>
      </c>
      <c r="G12" s="19"/>
      <c r="H12" s="29" t="s">
        <v>39</v>
      </c>
      <c r="I12" s="30">
        <v>630</v>
      </c>
      <c r="J12" s="26" t="s">
        <v>40</v>
      </c>
      <c r="K12" s="31">
        <v>43100</v>
      </c>
      <c r="L12" s="25">
        <f>108+37.25</f>
        <v>145.25</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row>
    <row r="13" spans="1:62" s="13" customFormat="1" ht="42.75" customHeight="1">
      <c r="A13" s="19">
        <v>10</v>
      </c>
      <c r="B13" s="20" t="s">
        <v>41</v>
      </c>
      <c r="C13" s="21" t="s">
        <v>15</v>
      </c>
      <c r="D13" s="22" t="s">
        <v>16</v>
      </c>
      <c r="E13" s="28" t="s">
        <v>42</v>
      </c>
      <c r="F13" s="24" t="s">
        <v>30</v>
      </c>
      <c r="G13" s="19"/>
      <c r="H13" s="32" t="s">
        <v>43</v>
      </c>
      <c r="I13" s="30">
        <v>9500</v>
      </c>
      <c r="J13" s="31">
        <v>40295</v>
      </c>
      <c r="K13" s="31">
        <v>41639</v>
      </c>
      <c r="L13" s="25">
        <f>347.37+5084.8</f>
        <v>5432.17</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row>
    <row r="14" spans="1:62" s="13" customFormat="1" ht="42.75" customHeight="1">
      <c r="A14" s="19">
        <v>11</v>
      </c>
      <c r="B14" s="20" t="s">
        <v>44</v>
      </c>
      <c r="C14" s="21" t="s">
        <v>15</v>
      </c>
      <c r="D14" s="22" t="s">
        <v>16</v>
      </c>
      <c r="E14" s="27" t="s">
        <v>45</v>
      </c>
      <c r="F14" s="24" t="s">
        <v>30</v>
      </c>
      <c r="G14" s="19"/>
      <c r="H14" s="23" t="s">
        <v>46</v>
      </c>
      <c r="I14" s="25">
        <v>30000</v>
      </c>
      <c r="J14" s="26">
        <v>40623</v>
      </c>
      <c r="K14" s="26">
        <v>41718</v>
      </c>
      <c r="L14" s="25">
        <v>1320.88</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row>
    <row r="15" spans="1:62" s="13" customFormat="1" ht="42.75" customHeight="1">
      <c r="A15" s="19">
        <v>12</v>
      </c>
      <c r="B15" s="20" t="s">
        <v>47</v>
      </c>
      <c r="C15" s="21" t="s">
        <v>15</v>
      </c>
      <c r="D15" s="22" t="s">
        <v>16</v>
      </c>
      <c r="E15" s="27" t="s">
        <v>48</v>
      </c>
      <c r="F15" s="24" t="s">
        <v>30</v>
      </c>
      <c r="G15" s="19"/>
      <c r="H15" s="23" t="s">
        <v>49</v>
      </c>
      <c r="I15" s="25">
        <v>30000</v>
      </c>
      <c r="J15" s="26">
        <v>41054</v>
      </c>
      <c r="K15" s="26">
        <v>41783</v>
      </c>
      <c r="L15" s="25">
        <f>13173.16+694.57</f>
        <v>13867.73</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row>
    <row r="16" spans="1:62" s="13" customFormat="1" ht="68.25" customHeight="1">
      <c r="A16" s="19">
        <v>13</v>
      </c>
      <c r="B16" s="20">
        <v>0</v>
      </c>
      <c r="C16" s="21" t="s">
        <v>15</v>
      </c>
      <c r="D16" s="22" t="s">
        <v>16</v>
      </c>
      <c r="E16" s="27" t="s">
        <v>50</v>
      </c>
      <c r="F16" s="33" t="s">
        <v>51</v>
      </c>
      <c r="G16" s="19"/>
      <c r="H16" s="32" t="s">
        <v>52</v>
      </c>
      <c r="I16" s="30">
        <v>9000</v>
      </c>
      <c r="J16" s="31">
        <v>41153</v>
      </c>
      <c r="K16" s="26">
        <v>41882</v>
      </c>
      <c r="L16" s="25">
        <f>1529.24+4500</f>
        <v>6029.24</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row r="17" spans="1:62" s="13" customFormat="1" ht="42.75" customHeight="1">
      <c r="A17" s="19">
        <v>14</v>
      </c>
      <c r="B17" s="20" t="s">
        <v>53</v>
      </c>
      <c r="C17" s="21" t="s">
        <v>15</v>
      </c>
      <c r="D17" s="22" t="s">
        <v>16</v>
      </c>
      <c r="E17" s="27" t="s">
        <v>54</v>
      </c>
      <c r="F17" s="24" t="s">
        <v>30</v>
      </c>
      <c r="G17" s="19"/>
      <c r="H17" s="23" t="s">
        <v>55</v>
      </c>
      <c r="I17" s="25">
        <f>34800</f>
        <v>34800</v>
      </c>
      <c r="J17" s="26">
        <v>40909</v>
      </c>
      <c r="K17" s="26">
        <v>42004</v>
      </c>
      <c r="L17" s="25">
        <f>3349.5+875.5+667+1073+565.5-14.5+594.5+420.5+478.5+884.5+333.5+522+609+609+754+594.5</f>
        <v>12316</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row>
    <row r="18" spans="1:62" s="13" customFormat="1" ht="42.75" customHeight="1">
      <c r="A18" s="19">
        <v>15</v>
      </c>
      <c r="B18" s="20" t="s">
        <v>56</v>
      </c>
      <c r="C18" s="21" t="s">
        <v>15</v>
      </c>
      <c r="D18" s="22" t="s">
        <v>16</v>
      </c>
      <c r="E18" s="27" t="s">
        <v>57</v>
      </c>
      <c r="F18" s="24" t="s">
        <v>58</v>
      </c>
      <c r="G18" s="19"/>
      <c r="H18" s="23" t="s">
        <v>59</v>
      </c>
      <c r="I18" s="25">
        <v>32917.2</v>
      </c>
      <c r="J18" s="26">
        <v>40660</v>
      </c>
      <c r="K18" s="26">
        <v>42120</v>
      </c>
      <c r="L18" s="25">
        <f>2057.37+2057.36+2057.36+2057.36+2057.36+2057.36</f>
        <v>12344.170000000002</v>
      </c>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row>
    <row r="19" spans="1:62" s="13" customFormat="1" ht="42.75" customHeight="1">
      <c r="A19" s="19">
        <v>16</v>
      </c>
      <c r="B19" s="20" t="s">
        <v>60</v>
      </c>
      <c r="C19" s="21" t="s">
        <v>15</v>
      </c>
      <c r="D19" s="22" t="s">
        <v>16</v>
      </c>
      <c r="E19" s="27" t="s">
        <v>61</v>
      </c>
      <c r="F19" s="24" t="s">
        <v>30</v>
      </c>
      <c r="G19" s="19"/>
      <c r="H19" s="23" t="s">
        <v>62</v>
      </c>
      <c r="I19" s="25">
        <v>31665</v>
      </c>
      <c r="J19" s="26">
        <v>40909</v>
      </c>
      <c r="K19" s="26">
        <v>41639</v>
      </c>
      <c r="L19" s="25">
        <f>11861.28+6411.12+685.5+683.22+140.4+367.92+1015.36+422+11874.33+449.27+952.9+3958.11+923.09</f>
        <v>39744.5</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row>
    <row r="20" spans="1:62" s="13" customFormat="1" ht="42.75" customHeight="1">
      <c r="A20" s="19">
        <v>17</v>
      </c>
      <c r="B20" s="20" t="s">
        <v>63</v>
      </c>
      <c r="C20" s="21" t="s">
        <v>15</v>
      </c>
      <c r="D20" s="22" t="s">
        <v>16</v>
      </c>
      <c r="E20" s="34" t="s">
        <v>64</v>
      </c>
      <c r="F20" s="24" t="s">
        <v>30</v>
      </c>
      <c r="G20" s="19"/>
      <c r="H20" s="35" t="s">
        <v>65</v>
      </c>
      <c r="I20" s="25">
        <v>5100</v>
      </c>
      <c r="J20" s="26">
        <v>40909</v>
      </c>
      <c r="K20" s="26">
        <v>42004</v>
      </c>
      <c r="L20" s="25">
        <f>1700+125+141+46+23+1700</f>
        <v>3735</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row>
    <row r="21" spans="1:62" s="13" customFormat="1" ht="42.75" customHeight="1">
      <c r="A21" s="19">
        <v>18</v>
      </c>
      <c r="B21" s="20">
        <v>1285240598</v>
      </c>
      <c r="C21" s="21" t="s">
        <v>15</v>
      </c>
      <c r="D21" s="22" t="s">
        <v>16</v>
      </c>
      <c r="E21" s="27" t="s">
        <v>66</v>
      </c>
      <c r="F21" s="24" t="s">
        <v>30</v>
      </c>
      <c r="G21" s="19"/>
      <c r="H21" s="23" t="s">
        <v>67</v>
      </c>
      <c r="I21" s="25">
        <f>4977+3600+3600+3600</f>
        <v>15777</v>
      </c>
      <c r="J21" s="26">
        <v>40179</v>
      </c>
      <c r="K21" s="26">
        <v>42004</v>
      </c>
      <c r="L21" s="25">
        <f>1634.99+90+505.68+388.38+388.38+388.38+440+70+90</f>
        <v>3995.8100000000004</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row>
    <row r="22" spans="1:62" s="13" customFormat="1" ht="42.75" customHeight="1">
      <c r="A22" s="19">
        <v>19</v>
      </c>
      <c r="B22" s="20" t="s">
        <v>68</v>
      </c>
      <c r="C22" s="21" t="s">
        <v>15</v>
      </c>
      <c r="D22" s="22" t="s">
        <v>16</v>
      </c>
      <c r="E22" s="27" t="s">
        <v>69</v>
      </c>
      <c r="F22" s="24" t="s">
        <v>30</v>
      </c>
      <c r="G22" s="19"/>
      <c r="H22" s="23" t="s">
        <v>70</v>
      </c>
      <c r="I22" s="25">
        <v>2883</v>
      </c>
      <c r="J22" s="26">
        <v>40756</v>
      </c>
      <c r="K22" s="26">
        <v>41851</v>
      </c>
      <c r="L22" s="25">
        <f>675.85+363+598</f>
        <v>1636.85</v>
      </c>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row>
    <row r="23" spans="1:62" s="13" customFormat="1" ht="42.75" customHeight="1">
      <c r="A23" s="19">
        <v>20</v>
      </c>
      <c r="B23" s="20">
        <v>1285740236</v>
      </c>
      <c r="C23" s="21" t="s">
        <v>15</v>
      </c>
      <c r="D23" s="22" t="s">
        <v>16</v>
      </c>
      <c r="E23" s="27" t="s">
        <v>71</v>
      </c>
      <c r="F23" s="24" t="s">
        <v>30</v>
      </c>
      <c r="G23" s="19"/>
      <c r="H23" s="23" t="s">
        <v>72</v>
      </c>
      <c r="I23" s="25">
        <v>1950</v>
      </c>
      <c r="J23" s="26">
        <v>40544</v>
      </c>
      <c r="K23" s="26">
        <v>42004</v>
      </c>
      <c r="L23" s="25">
        <v>297.4</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row>
    <row r="24" spans="1:62" s="13" customFormat="1" ht="42.75" customHeight="1">
      <c r="A24" s="19">
        <v>21</v>
      </c>
      <c r="B24" s="20" t="s">
        <v>73</v>
      </c>
      <c r="C24" s="21" t="s">
        <v>15</v>
      </c>
      <c r="D24" s="22" t="s">
        <v>16</v>
      </c>
      <c r="E24" s="27" t="s">
        <v>74</v>
      </c>
      <c r="F24" s="24" t="s">
        <v>30</v>
      </c>
      <c r="G24" s="19"/>
      <c r="H24" s="23" t="s">
        <v>75</v>
      </c>
      <c r="I24" s="25">
        <v>3300</v>
      </c>
      <c r="J24" s="26">
        <v>41275</v>
      </c>
      <c r="K24" s="26">
        <v>42004</v>
      </c>
      <c r="L24" s="25">
        <f>550+550+550+550</f>
        <v>2200</v>
      </c>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row>
    <row r="25" spans="1:62" s="13" customFormat="1" ht="42.75" customHeight="1">
      <c r="A25" s="19">
        <v>22</v>
      </c>
      <c r="B25" s="20" t="s">
        <v>76</v>
      </c>
      <c r="C25" s="21" t="s">
        <v>15</v>
      </c>
      <c r="D25" s="22" t="s">
        <v>16</v>
      </c>
      <c r="E25" s="27" t="s">
        <v>77</v>
      </c>
      <c r="F25" s="24" t="s">
        <v>30</v>
      </c>
      <c r="G25" s="19"/>
      <c r="H25" s="23" t="s">
        <v>78</v>
      </c>
      <c r="I25" s="25">
        <v>3307.78</v>
      </c>
      <c r="J25" s="26">
        <v>40909</v>
      </c>
      <c r="K25" s="26">
        <v>42004</v>
      </c>
      <c r="L25" s="25">
        <f>791.5+691.22+311.5</f>
        <v>1794.22</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row>
    <row r="26" spans="1:62" s="13" customFormat="1" ht="42.75" customHeight="1">
      <c r="A26" s="19">
        <v>23</v>
      </c>
      <c r="B26" s="20">
        <v>1286559611</v>
      </c>
      <c r="C26" s="21" t="s">
        <v>15</v>
      </c>
      <c r="D26" s="22" t="s">
        <v>16</v>
      </c>
      <c r="E26" s="27" t="s">
        <v>79</v>
      </c>
      <c r="F26" s="24" t="s">
        <v>30</v>
      </c>
      <c r="G26" s="19"/>
      <c r="H26" s="23" t="s">
        <v>80</v>
      </c>
      <c r="I26" s="25">
        <v>18000</v>
      </c>
      <c r="J26" s="26">
        <v>40545</v>
      </c>
      <c r="K26" s="26">
        <v>42004</v>
      </c>
      <c r="L26" s="25">
        <f>1710.17+362.68+813.09+175.6+389.68+688.35+296+310.77+179.18+192.7+333.59+183.25+197.65+1192.16</f>
        <v>7024.87</v>
      </c>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row>
    <row r="27" spans="1:12" s="12" customFormat="1" ht="42.75" customHeight="1">
      <c r="A27" s="19">
        <v>24</v>
      </c>
      <c r="B27" s="20">
        <v>1096776030</v>
      </c>
      <c r="C27" s="21" t="s">
        <v>15</v>
      </c>
      <c r="D27" s="22" t="s">
        <v>16</v>
      </c>
      <c r="E27" s="27" t="s">
        <v>81</v>
      </c>
      <c r="F27" s="21" t="s">
        <v>30</v>
      </c>
      <c r="G27" s="19"/>
      <c r="H27" s="23" t="s">
        <v>82</v>
      </c>
      <c r="I27" s="25">
        <v>7440</v>
      </c>
      <c r="J27" s="26">
        <v>40544</v>
      </c>
      <c r="K27" s="26">
        <v>42004</v>
      </c>
      <c r="L27" s="25">
        <v>1080</v>
      </c>
    </row>
    <row r="28" spans="1:12" s="12" customFormat="1" ht="42.75" customHeight="1">
      <c r="A28" s="19">
        <v>25</v>
      </c>
      <c r="B28" s="20" t="s">
        <v>83</v>
      </c>
      <c r="C28" s="21" t="s">
        <v>15</v>
      </c>
      <c r="D28" s="22" t="s">
        <v>16</v>
      </c>
      <c r="E28" s="27" t="s">
        <v>84</v>
      </c>
      <c r="F28" s="21" t="s">
        <v>30</v>
      </c>
      <c r="G28" s="19"/>
      <c r="H28" s="23" t="s">
        <v>85</v>
      </c>
      <c r="I28" s="25">
        <v>4500</v>
      </c>
      <c r="J28" s="26">
        <v>40909</v>
      </c>
      <c r="K28" s="26">
        <v>42735</v>
      </c>
      <c r="L28" s="25">
        <f>900+900</f>
        <v>1800</v>
      </c>
    </row>
    <row r="29" spans="1:12" s="12" customFormat="1" ht="42.75" customHeight="1">
      <c r="A29" s="19">
        <v>26</v>
      </c>
      <c r="B29" s="20" t="s">
        <v>86</v>
      </c>
      <c r="C29" s="21" t="s">
        <v>15</v>
      </c>
      <c r="D29" s="22" t="s">
        <v>16</v>
      </c>
      <c r="E29" s="27" t="s">
        <v>87</v>
      </c>
      <c r="F29" s="21" t="s">
        <v>30</v>
      </c>
      <c r="G29" s="19"/>
      <c r="H29" s="23" t="s">
        <v>88</v>
      </c>
      <c r="I29" s="25">
        <v>450</v>
      </c>
      <c r="J29" s="26">
        <v>40909</v>
      </c>
      <c r="K29" s="26">
        <v>42004</v>
      </c>
      <c r="L29" s="25">
        <f>150+150</f>
        <v>300</v>
      </c>
    </row>
    <row r="30" spans="1:12" s="12" customFormat="1" ht="42.75" customHeight="1">
      <c r="A30" s="19">
        <v>27</v>
      </c>
      <c r="B30" s="20" t="s">
        <v>89</v>
      </c>
      <c r="C30" s="21" t="s">
        <v>15</v>
      </c>
      <c r="D30" s="22" t="s">
        <v>16</v>
      </c>
      <c r="E30" s="27" t="s">
        <v>90</v>
      </c>
      <c r="F30" s="21" t="s">
        <v>30</v>
      </c>
      <c r="G30" s="19"/>
      <c r="H30" s="23" t="s">
        <v>91</v>
      </c>
      <c r="I30" s="25">
        <v>340</v>
      </c>
      <c r="J30" s="26">
        <v>41303</v>
      </c>
      <c r="K30" s="26">
        <v>41639</v>
      </c>
      <c r="L30" s="25">
        <f>340+70</f>
        <v>410</v>
      </c>
    </row>
    <row r="31" spans="1:12" s="12" customFormat="1" ht="42.75" customHeight="1">
      <c r="A31" s="19">
        <v>28</v>
      </c>
      <c r="B31" s="20" t="s">
        <v>92</v>
      </c>
      <c r="C31" s="21" t="s">
        <v>15</v>
      </c>
      <c r="D31" s="22" t="s">
        <v>16</v>
      </c>
      <c r="E31" s="27" t="s">
        <v>93</v>
      </c>
      <c r="F31" s="21" t="s">
        <v>30</v>
      </c>
      <c r="G31" s="19"/>
      <c r="H31" s="23" t="s">
        <v>94</v>
      </c>
      <c r="I31" s="25">
        <v>413.16</v>
      </c>
      <c r="J31" s="26">
        <v>40909</v>
      </c>
      <c r="K31" s="26">
        <v>41639</v>
      </c>
      <c r="L31" s="25">
        <f>206.58+103.29+103.29</f>
        <v>413.16</v>
      </c>
    </row>
    <row r="32" spans="1:12" s="12" customFormat="1" ht="42.75" customHeight="1">
      <c r="A32" s="19">
        <v>29</v>
      </c>
      <c r="B32" s="20" t="s">
        <v>95</v>
      </c>
      <c r="C32" s="21" t="s">
        <v>15</v>
      </c>
      <c r="D32" s="22" t="s">
        <v>16</v>
      </c>
      <c r="E32" s="27" t="s">
        <v>96</v>
      </c>
      <c r="F32" s="21" t="s">
        <v>30</v>
      </c>
      <c r="G32" s="19"/>
      <c r="H32" s="23" t="s">
        <v>97</v>
      </c>
      <c r="I32" s="25">
        <v>4500</v>
      </c>
      <c r="J32" s="26">
        <v>40544</v>
      </c>
      <c r="K32" s="26">
        <v>41639</v>
      </c>
      <c r="L32" s="25">
        <v>0</v>
      </c>
    </row>
    <row r="33" spans="1:12" s="12" customFormat="1" ht="42.75" customHeight="1">
      <c r="A33" s="19">
        <v>30</v>
      </c>
      <c r="B33" s="20" t="s">
        <v>98</v>
      </c>
      <c r="C33" s="21" t="s">
        <v>15</v>
      </c>
      <c r="D33" s="22" t="s">
        <v>16</v>
      </c>
      <c r="E33" s="27" t="s">
        <v>99</v>
      </c>
      <c r="F33" s="21" t="s">
        <v>30</v>
      </c>
      <c r="G33" s="19"/>
      <c r="H33" s="23" t="s">
        <v>100</v>
      </c>
      <c r="I33" s="25">
        <v>0</v>
      </c>
      <c r="J33" s="26">
        <v>41122</v>
      </c>
      <c r="K33" s="26">
        <v>41486</v>
      </c>
      <c r="L33" s="25">
        <v>0</v>
      </c>
    </row>
    <row r="34" spans="1:12" s="12" customFormat="1" ht="42.75" customHeight="1">
      <c r="A34" s="19">
        <v>31</v>
      </c>
      <c r="B34" s="20" t="s">
        <v>101</v>
      </c>
      <c r="C34" s="21" t="s">
        <v>15</v>
      </c>
      <c r="D34" s="22" t="s">
        <v>16</v>
      </c>
      <c r="E34" s="27" t="s">
        <v>102</v>
      </c>
      <c r="F34" s="21" t="s">
        <v>30</v>
      </c>
      <c r="G34" s="19"/>
      <c r="H34" s="23" t="s">
        <v>100</v>
      </c>
      <c r="I34" s="25">
        <v>1050</v>
      </c>
      <c r="J34" s="26">
        <v>41153</v>
      </c>
      <c r="K34" s="26">
        <v>41517</v>
      </c>
      <c r="L34" s="25">
        <f>252+88.2+79.8+92.4+84+92.4+84</f>
        <v>772.8</v>
      </c>
    </row>
    <row r="35" spans="1:12" s="12" customFormat="1" ht="42.75" customHeight="1">
      <c r="A35" s="19">
        <v>32</v>
      </c>
      <c r="B35" s="20" t="s">
        <v>103</v>
      </c>
      <c r="C35" s="21" t="s">
        <v>15</v>
      </c>
      <c r="D35" s="22" t="s">
        <v>16</v>
      </c>
      <c r="E35" s="27" t="s">
        <v>104</v>
      </c>
      <c r="F35" s="21" t="s">
        <v>30</v>
      </c>
      <c r="G35" s="19"/>
      <c r="H35" s="23" t="s">
        <v>100</v>
      </c>
      <c r="I35" s="25">
        <v>585</v>
      </c>
      <c r="J35" s="26">
        <v>41153</v>
      </c>
      <c r="K35" s="26">
        <v>41517</v>
      </c>
      <c r="L35" s="25">
        <v>585</v>
      </c>
    </row>
    <row r="36" spans="1:12" s="12" customFormat="1" ht="147" customHeight="1">
      <c r="A36" s="19">
        <v>33</v>
      </c>
      <c r="B36" s="20">
        <v>0</v>
      </c>
      <c r="C36" s="21" t="s">
        <v>15</v>
      </c>
      <c r="D36" s="22" t="s">
        <v>16</v>
      </c>
      <c r="E36" s="27" t="s">
        <v>105</v>
      </c>
      <c r="F36" s="36" t="s">
        <v>106</v>
      </c>
      <c r="G36" s="19" t="s">
        <v>107</v>
      </c>
      <c r="H36" s="23" t="s">
        <v>108</v>
      </c>
      <c r="I36" s="25">
        <v>0</v>
      </c>
      <c r="J36" s="26">
        <v>39814</v>
      </c>
      <c r="K36" s="26">
        <v>42735</v>
      </c>
      <c r="L36" s="25">
        <v>0</v>
      </c>
    </row>
    <row r="37" spans="1:12" s="12" customFormat="1" ht="42.75" customHeight="1">
      <c r="A37" s="19">
        <v>34</v>
      </c>
      <c r="B37" s="20">
        <v>0</v>
      </c>
      <c r="C37" s="21" t="s">
        <v>15</v>
      </c>
      <c r="D37" s="22" t="s">
        <v>16</v>
      </c>
      <c r="E37" s="27" t="s">
        <v>109</v>
      </c>
      <c r="F37" s="21" t="s">
        <v>30</v>
      </c>
      <c r="G37" s="19"/>
      <c r="H37" s="23" t="s">
        <v>108</v>
      </c>
      <c r="I37" s="25">
        <v>0</v>
      </c>
      <c r="J37" s="26" t="s">
        <v>40</v>
      </c>
      <c r="K37" s="26">
        <v>42735</v>
      </c>
      <c r="L37" s="25">
        <v>0</v>
      </c>
    </row>
    <row r="38" spans="1:12" s="12" customFormat="1" ht="42.75" customHeight="1">
      <c r="A38" s="19">
        <v>35</v>
      </c>
      <c r="B38" s="20" t="s">
        <v>110</v>
      </c>
      <c r="C38" s="21" t="s">
        <v>15</v>
      </c>
      <c r="D38" s="22" t="s">
        <v>16</v>
      </c>
      <c r="E38" s="27" t="s">
        <v>111</v>
      </c>
      <c r="F38" s="21" t="s">
        <v>30</v>
      </c>
      <c r="G38" s="19"/>
      <c r="H38" s="23" t="s">
        <v>112</v>
      </c>
      <c r="I38" s="25">
        <v>3500</v>
      </c>
      <c r="J38" s="26">
        <v>41271</v>
      </c>
      <c r="K38" s="26">
        <v>42001</v>
      </c>
      <c r="L38" s="25">
        <f>371+509.93+87.71+133.94+276.16+324.35+131.74+76.52+61.75+44.92+87.02+584.38+80.3+97.41+67.62</f>
        <v>2934.7500000000005</v>
      </c>
    </row>
    <row r="39" spans="1:12" s="12" customFormat="1" ht="42.75" customHeight="1">
      <c r="A39" s="19">
        <v>36</v>
      </c>
      <c r="B39" s="20" t="s">
        <v>113</v>
      </c>
      <c r="C39" s="21" t="s">
        <v>15</v>
      </c>
      <c r="D39" s="22" t="s">
        <v>16</v>
      </c>
      <c r="E39" s="27" t="s">
        <v>114</v>
      </c>
      <c r="F39" s="21" t="s">
        <v>30</v>
      </c>
      <c r="G39" s="19"/>
      <c r="H39" s="23" t="s">
        <v>115</v>
      </c>
      <c r="I39" s="25">
        <v>16000</v>
      </c>
      <c r="J39" s="26">
        <v>40544</v>
      </c>
      <c r="K39" s="26">
        <v>42004</v>
      </c>
      <c r="L39" s="25">
        <f>74+148+290.75+55.5+185+563.75+92.17</f>
        <v>1409.17</v>
      </c>
    </row>
    <row r="40" spans="1:12" s="12" customFormat="1" ht="42.75" customHeight="1">
      <c r="A40" s="19">
        <v>37</v>
      </c>
      <c r="B40" s="20" t="s">
        <v>116</v>
      </c>
      <c r="C40" s="21" t="s">
        <v>15</v>
      </c>
      <c r="D40" s="22" t="s">
        <v>16</v>
      </c>
      <c r="E40" s="27" t="s">
        <v>117</v>
      </c>
      <c r="F40" s="21" t="s">
        <v>30</v>
      </c>
      <c r="G40" s="19"/>
      <c r="H40" s="23" t="s">
        <v>118</v>
      </c>
      <c r="I40" s="25">
        <v>15070</v>
      </c>
      <c r="J40" s="26">
        <v>40909</v>
      </c>
      <c r="K40" s="26">
        <v>41639</v>
      </c>
      <c r="L40" s="25">
        <f>1418+741+1238+117+167+1418+167+167+1238+741+1418</f>
        <v>8830</v>
      </c>
    </row>
    <row r="41" spans="1:12" s="12" customFormat="1" ht="42.75" customHeight="1">
      <c r="A41" s="19">
        <v>38</v>
      </c>
      <c r="B41" s="20">
        <v>3208402914</v>
      </c>
      <c r="C41" s="21" t="s">
        <v>15</v>
      </c>
      <c r="D41" s="22" t="s">
        <v>16</v>
      </c>
      <c r="E41" s="23" t="s">
        <v>119</v>
      </c>
      <c r="F41" s="21" t="s">
        <v>58</v>
      </c>
      <c r="G41" s="19"/>
      <c r="H41" s="35" t="s">
        <v>120</v>
      </c>
      <c r="I41" s="25">
        <v>120980</v>
      </c>
      <c r="J41" s="26">
        <v>40788</v>
      </c>
      <c r="K41" s="26">
        <v>41517</v>
      </c>
      <c r="L41" s="25">
        <f>28272+4712-2219.72+42761.4</f>
        <v>73525.68</v>
      </c>
    </row>
    <row r="42" spans="1:12" s="12" customFormat="1" ht="42.75" customHeight="1">
      <c r="A42" s="19">
        <v>39</v>
      </c>
      <c r="B42" s="20" t="s">
        <v>121</v>
      </c>
      <c r="C42" s="21" t="s">
        <v>15</v>
      </c>
      <c r="D42" s="22" t="s">
        <v>16</v>
      </c>
      <c r="E42" s="27" t="s">
        <v>122</v>
      </c>
      <c r="F42" s="21" t="s">
        <v>30</v>
      </c>
      <c r="G42" s="19"/>
      <c r="H42" s="23" t="s">
        <v>123</v>
      </c>
      <c r="I42" s="25">
        <v>1350</v>
      </c>
      <c r="J42" s="26">
        <v>41275</v>
      </c>
      <c r="K42" s="26">
        <v>41639</v>
      </c>
      <c r="L42" s="25">
        <f>329.24+329.24+329.24+329.24+25.33</f>
        <v>1342.29</v>
      </c>
    </row>
    <row r="43" spans="1:12" s="12" customFormat="1" ht="42.75" customHeight="1">
      <c r="A43" s="19">
        <v>40</v>
      </c>
      <c r="B43" s="20" t="s">
        <v>124</v>
      </c>
      <c r="C43" s="21" t="s">
        <v>15</v>
      </c>
      <c r="D43" s="22" t="s">
        <v>16</v>
      </c>
      <c r="E43" s="27" t="s">
        <v>125</v>
      </c>
      <c r="F43" s="21" t="s">
        <v>30</v>
      </c>
      <c r="G43" s="19"/>
      <c r="H43" s="23" t="s">
        <v>126</v>
      </c>
      <c r="I43" s="25">
        <v>22000</v>
      </c>
      <c r="J43" s="26">
        <v>40909</v>
      </c>
      <c r="K43" s="26">
        <v>42369</v>
      </c>
      <c r="L43" s="25">
        <f>3330.06+913.65+857.26+873.79+2408.27+274.01+650.4</f>
        <v>9307.44</v>
      </c>
    </row>
    <row r="44" spans="1:12" s="12" customFormat="1" ht="42.75" customHeight="1">
      <c r="A44" s="19">
        <v>41</v>
      </c>
      <c r="B44" s="20" t="s">
        <v>127</v>
      </c>
      <c r="C44" s="21" t="s">
        <v>15</v>
      </c>
      <c r="D44" s="22" t="s">
        <v>16</v>
      </c>
      <c r="E44" s="27" t="s">
        <v>128</v>
      </c>
      <c r="F44" s="21" t="s">
        <v>30</v>
      </c>
      <c r="G44" s="19"/>
      <c r="H44" s="23" t="s">
        <v>129</v>
      </c>
      <c r="I44" s="25">
        <v>29880</v>
      </c>
      <c r="J44" s="26">
        <v>41275</v>
      </c>
      <c r="K44" s="26">
        <v>42369</v>
      </c>
      <c r="L44" s="25">
        <f>4980+4980+77+4980</f>
        <v>15017</v>
      </c>
    </row>
    <row r="45" spans="1:12" s="12" customFormat="1" ht="42.75" customHeight="1">
      <c r="A45" s="19">
        <v>42</v>
      </c>
      <c r="B45" s="20">
        <v>1502436966</v>
      </c>
      <c r="C45" s="21" t="s">
        <v>15</v>
      </c>
      <c r="D45" s="22" t="s">
        <v>16</v>
      </c>
      <c r="E45" s="27" t="s">
        <v>130</v>
      </c>
      <c r="F45" s="21" t="s">
        <v>30</v>
      </c>
      <c r="G45" s="19"/>
      <c r="H45" s="23" t="s">
        <v>131</v>
      </c>
      <c r="I45" s="25">
        <v>13200</v>
      </c>
      <c r="J45" s="26">
        <v>40664</v>
      </c>
      <c r="K45" s="26">
        <v>42124</v>
      </c>
      <c r="L45" s="25">
        <f>5300.32+825+825+825+200+825</f>
        <v>8800.32</v>
      </c>
    </row>
    <row r="46" spans="1:12" s="12" customFormat="1" ht="42.75" customHeight="1">
      <c r="A46" s="19">
        <v>43</v>
      </c>
      <c r="B46" s="20" t="s">
        <v>132</v>
      </c>
      <c r="C46" s="21" t="s">
        <v>15</v>
      </c>
      <c r="D46" s="22" t="s">
        <v>16</v>
      </c>
      <c r="E46" s="27" t="s">
        <v>133</v>
      </c>
      <c r="F46" s="21" t="s">
        <v>30</v>
      </c>
      <c r="G46" s="19"/>
      <c r="H46" s="23" t="s">
        <v>134</v>
      </c>
      <c r="I46" s="25">
        <v>12500</v>
      </c>
      <c r="J46" s="26">
        <v>40664</v>
      </c>
      <c r="K46" s="26">
        <v>42124</v>
      </c>
      <c r="L46" s="25">
        <f>2304+2565+114+96</f>
        <v>5079</v>
      </c>
    </row>
    <row r="47" spans="1:12" s="12" customFormat="1" ht="42.75" customHeight="1">
      <c r="A47" s="19">
        <v>44</v>
      </c>
      <c r="B47" s="20" t="s">
        <v>135</v>
      </c>
      <c r="C47" s="21" t="s">
        <v>15</v>
      </c>
      <c r="D47" s="22" t="s">
        <v>16</v>
      </c>
      <c r="E47" s="34" t="s">
        <v>136</v>
      </c>
      <c r="F47" s="21" t="s">
        <v>30</v>
      </c>
      <c r="G47" s="19"/>
      <c r="H47" s="23" t="s">
        <v>137</v>
      </c>
      <c r="I47" s="25">
        <v>24793.39</v>
      </c>
      <c r="J47" s="26">
        <v>40997</v>
      </c>
      <c r="K47" s="26">
        <v>41485</v>
      </c>
      <c r="L47" s="25">
        <f>4132.23+4132.23+4132.23</f>
        <v>12396.689999999999</v>
      </c>
    </row>
    <row r="48" spans="1:12" s="12" customFormat="1" ht="42.75" customHeight="1">
      <c r="A48" s="19">
        <v>45</v>
      </c>
      <c r="B48" s="20" t="s">
        <v>138</v>
      </c>
      <c r="C48" s="21" t="s">
        <v>15</v>
      </c>
      <c r="D48" s="22" t="s">
        <v>16</v>
      </c>
      <c r="E48" s="27" t="s">
        <v>139</v>
      </c>
      <c r="F48" s="21" t="s">
        <v>30</v>
      </c>
      <c r="G48" s="19"/>
      <c r="H48" s="23" t="s">
        <v>140</v>
      </c>
      <c r="I48" s="25">
        <v>3000</v>
      </c>
      <c r="J48" s="26">
        <v>41275</v>
      </c>
      <c r="K48" s="26">
        <v>41639</v>
      </c>
      <c r="L48" s="25">
        <f>100+50</f>
        <v>150</v>
      </c>
    </row>
    <row r="49" spans="1:12" s="12" customFormat="1" ht="42.75" customHeight="1">
      <c r="A49" s="19">
        <v>46</v>
      </c>
      <c r="B49" s="20" t="s">
        <v>141</v>
      </c>
      <c r="C49" s="21" t="s">
        <v>15</v>
      </c>
      <c r="D49" s="22" t="s">
        <v>16</v>
      </c>
      <c r="E49" s="27" t="s">
        <v>142</v>
      </c>
      <c r="F49" s="21" t="s">
        <v>30</v>
      </c>
      <c r="G49" s="19"/>
      <c r="H49" s="23" t="s">
        <v>143</v>
      </c>
      <c r="I49" s="25">
        <v>12000</v>
      </c>
      <c r="J49" s="26">
        <v>41275</v>
      </c>
      <c r="K49" s="26">
        <v>42004</v>
      </c>
      <c r="L49" s="25">
        <f>862+510+196.56+1519.99+39.76</f>
        <v>3128.3100000000004</v>
      </c>
    </row>
    <row r="50" spans="1:12" s="12" customFormat="1" ht="42.75" customHeight="1">
      <c r="A50" s="19">
        <v>47</v>
      </c>
      <c r="B50" s="20">
        <v>1020793108</v>
      </c>
      <c r="C50" s="21" t="s">
        <v>15</v>
      </c>
      <c r="D50" s="22" t="s">
        <v>16</v>
      </c>
      <c r="E50" s="27" t="s">
        <v>144</v>
      </c>
      <c r="F50" s="21" t="s">
        <v>58</v>
      </c>
      <c r="G50" s="19"/>
      <c r="H50" s="23" t="s">
        <v>145</v>
      </c>
      <c r="I50" s="25">
        <v>181500</v>
      </c>
      <c r="J50" s="26">
        <v>40544</v>
      </c>
      <c r="K50" s="26">
        <v>41639</v>
      </c>
      <c r="L50" s="25">
        <f>37016.58+5288.08+5288.08+5288.08+5288.08+5414.97+5414.97+5414.97+5414.97+5414.97+5414.97</f>
        <v>90658.72000000002</v>
      </c>
    </row>
    <row r="51" spans="1:12" s="12" customFormat="1" ht="42.75" customHeight="1">
      <c r="A51" s="19">
        <v>48</v>
      </c>
      <c r="B51" s="20" t="s">
        <v>146</v>
      </c>
      <c r="C51" s="21" t="s">
        <v>15</v>
      </c>
      <c r="D51" s="22" t="s">
        <v>16</v>
      </c>
      <c r="E51" s="27" t="s">
        <v>147</v>
      </c>
      <c r="F51" s="21" t="s">
        <v>30</v>
      </c>
      <c r="G51" s="19"/>
      <c r="H51" s="23" t="s">
        <v>148</v>
      </c>
      <c r="I51" s="25">
        <v>2100</v>
      </c>
      <c r="J51" s="26">
        <v>40909</v>
      </c>
      <c r="K51" s="26">
        <v>42004</v>
      </c>
      <c r="L51" s="25">
        <f>314.3+570.8</f>
        <v>885.0999999999999</v>
      </c>
    </row>
    <row r="52" spans="1:12" s="12" customFormat="1" ht="42.75" customHeight="1">
      <c r="A52" s="19">
        <v>49</v>
      </c>
      <c r="B52" s="20" t="s">
        <v>149</v>
      </c>
      <c r="C52" s="21" t="s">
        <v>15</v>
      </c>
      <c r="D52" s="22" t="s">
        <v>16</v>
      </c>
      <c r="E52" s="27" t="s">
        <v>150</v>
      </c>
      <c r="F52" s="21" t="s">
        <v>30</v>
      </c>
      <c r="G52" s="19"/>
      <c r="H52" s="23" t="s">
        <v>151</v>
      </c>
      <c r="I52" s="25">
        <f>7650+8000</f>
        <v>15650</v>
      </c>
      <c r="J52" s="26">
        <v>40544</v>
      </c>
      <c r="K52" s="26">
        <v>42004</v>
      </c>
      <c r="L52" s="25">
        <f>1875+1875+4600+1700</f>
        <v>10050</v>
      </c>
    </row>
    <row r="53" spans="1:12" s="12" customFormat="1" ht="42.75" customHeight="1">
      <c r="A53" s="19">
        <v>50</v>
      </c>
      <c r="B53" s="20" t="s">
        <v>152</v>
      </c>
      <c r="C53" s="21" t="s">
        <v>15</v>
      </c>
      <c r="D53" s="22" t="s">
        <v>16</v>
      </c>
      <c r="E53" s="27" t="s">
        <v>153</v>
      </c>
      <c r="F53" s="21" t="s">
        <v>30</v>
      </c>
      <c r="G53" s="19"/>
      <c r="H53" s="23" t="s">
        <v>154</v>
      </c>
      <c r="I53" s="37">
        <v>19050</v>
      </c>
      <c r="J53" s="38">
        <v>40544</v>
      </c>
      <c r="K53" s="26">
        <v>41639</v>
      </c>
      <c r="L53" s="25">
        <f>6350+3175</f>
        <v>9525</v>
      </c>
    </row>
    <row r="54" spans="1:12" s="12" customFormat="1" ht="218.25" customHeight="1">
      <c r="A54" s="19">
        <v>51</v>
      </c>
      <c r="B54" s="20" t="s">
        <v>155</v>
      </c>
      <c r="C54" s="21" t="s">
        <v>15</v>
      </c>
      <c r="D54" s="22" t="s">
        <v>16</v>
      </c>
      <c r="E54" s="27" t="s">
        <v>156</v>
      </c>
      <c r="F54" s="36" t="s">
        <v>106</v>
      </c>
      <c r="G54" s="39" t="s">
        <v>157</v>
      </c>
      <c r="H54" s="23" t="s">
        <v>158</v>
      </c>
      <c r="I54" s="25">
        <v>703834.56</v>
      </c>
      <c r="J54" s="26">
        <v>40909</v>
      </c>
      <c r="K54" s="26">
        <v>41639</v>
      </c>
      <c r="L54" s="25">
        <f>59352.41+11307.32+14063.59+9081.09+7567.34+5469.09+5444.96+8515.57+6682.45+6029.68+2</f>
        <v>133515.5</v>
      </c>
    </row>
    <row r="55" spans="1:12" s="12" customFormat="1" ht="42.75" customHeight="1">
      <c r="A55" s="19">
        <v>52</v>
      </c>
      <c r="B55" s="20" t="s">
        <v>159</v>
      </c>
      <c r="C55" s="21" t="s">
        <v>15</v>
      </c>
      <c r="D55" s="22" t="s">
        <v>16</v>
      </c>
      <c r="E55" s="27" t="s">
        <v>160</v>
      </c>
      <c r="F55" s="21" t="s">
        <v>30</v>
      </c>
      <c r="G55" s="19"/>
      <c r="H55" s="23" t="s">
        <v>161</v>
      </c>
      <c r="I55" s="25">
        <v>4000</v>
      </c>
      <c r="J55" s="26">
        <v>41275</v>
      </c>
      <c r="K55" s="26">
        <v>42004</v>
      </c>
      <c r="L55" s="25">
        <f>139.09+745.45+57.69+363.64+181.82+63.64+218.18</f>
        <v>1769.51</v>
      </c>
    </row>
    <row r="56" spans="1:12" s="12" customFormat="1" ht="42.75" customHeight="1">
      <c r="A56" s="19">
        <v>53</v>
      </c>
      <c r="B56" s="20" t="s">
        <v>162</v>
      </c>
      <c r="C56" s="21" t="s">
        <v>15</v>
      </c>
      <c r="D56" s="22" t="s">
        <v>16</v>
      </c>
      <c r="E56" s="27" t="s">
        <v>163</v>
      </c>
      <c r="F56" s="21" t="s">
        <v>30</v>
      </c>
      <c r="G56" s="19"/>
      <c r="H56" s="23" t="s">
        <v>164</v>
      </c>
      <c r="I56" s="25">
        <v>26000</v>
      </c>
      <c r="J56" s="26">
        <v>40983</v>
      </c>
      <c r="K56" s="26">
        <v>41639</v>
      </c>
      <c r="L56" s="25">
        <f>4469.07+5200.13+5200.3</f>
        <v>14869.5</v>
      </c>
    </row>
    <row r="57" spans="1:12" s="12" customFormat="1" ht="42.75" customHeight="1">
      <c r="A57" s="19">
        <v>54</v>
      </c>
      <c r="B57" s="20" t="s">
        <v>165</v>
      </c>
      <c r="C57" s="21" t="s">
        <v>15</v>
      </c>
      <c r="D57" s="22" t="s">
        <v>16</v>
      </c>
      <c r="E57" s="27" t="s">
        <v>166</v>
      </c>
      <c r="F57" s="21" t="s">
        <v>58</v>
      </c>
      <c r="G57" s="19"/>
      <c r="H57" s="23" t="s">
        <v>167</v>
      </c>
      <c r="I57" s="25">
        <v>15883.2</v>
      </c>
      <c r="J57" s="26">
        <v>40332</v>
      </c>
      <c r="K57" s="26">
        <v>42157</v>
      </c>
      <c r="L57" s="25">
        <f>794.16+264.72+264.72+264.72+264.72+264.72+264.72+264.72+264.72+264.72+264.72+7.5+264.72+264.72+264.72+264.72</f>
        <v>4507.7400000000025</v>
      </c>
    </row>
    <row r="58" spans="1:12" s="12" customFormat="1" ht="42.75" customHeight="1">
      <c r="A58" s="19">
        <v>55</v>
      </c>
      <c r="B58" s="20" t="s">
        <v>168</v>
      </c>
      <c r="C58" s="21" t="s">
        <v>15</v>
      </c>
      <c r="D58" s="22" t="s">
        <v>16</v>
      </c>
      <c r="E58" s="27" t="s">
        <v>169</v>
      </c>
      <c r="F58" s="21" t="s">
        <v>30</v>
      </c>
      <c r="G58" s="19"/>
      <c r="H58" s="23" t="s">
        <v>170</v>
      </c>
      <c r="I58" s="25">
        <v>10100</v>
      </c>
      <c r="J58" s="26">
        <v>40205</v>
      </c>
      <c r="K58" s="26">
        <v>41639</v>
      </c>
      <c r="L58" s="25">
        <v>3300</v>
      </c>
    </row>
    <row r="59" spans="1:12" s="12" customFormat="1" ht="42.75" customHeight="1">
      <c r="A59" s="19">
        <v>56</v>
      </c>
      <c r="B59" s="20" t="s">
        <v>171</v>
      </c>
      <c r="C59" s="21" t="s">
        <v>15</v>
      </c>
      <c r="D59" s="22" t="s">
        <v>16</v>
      </c>
      <c r="E59" s="27" t="s">
        <v>172</v>
      </c>
      <c r="F59" s="21" t="s">
        <v>30</v>
      </c>
      <c r="G59" s="19"/>
      <c r="H59" s="23" t="s">
        <v>173</v>
      </c>
      <c r="I59" s="25">
        <v>2000</v>
      </c>
      <c r="J59" s="26">
        <v>41262</v>
      </c>
      <c r="K59" s="26">
        <v>41639</v>
      </c>
      <c r="L59" s="25">
        <v>2000</v>
      </c>
    </row>
    <row r="60" spans="1:12" s="12" customFormat="1" ht="42.75" customHeight="1">
      <c r="A60" s="19">
        <v>57</v>
      </c>
      <c r="B60" s="20" t="s">
        <v>174</v>
      </c>
      <c r="C60" s="21" t="s">
        <v>15</v>
      </c>
      <c r="D60" s="22" t="s">
        <v>16</v>
      </c>
      <c r="E60" s="27" t="s">
        <v>175</v>
      </c>
      <c r="F60" s="21" t="s">
        <v>30</v>
      </c>
      <c r="G60" s="19"/>
      <c r="H60" s="23" t="s">
        <v>176</v>
      </c>
      <c r="I60" s="25">
        <v>33000</v>
      </c>
      <c r="J60" s="40">
        <v>41000</v>
      </c>
      <c r="K60" s="26">
        <v>41364</v>
      </c>
      <c r="L60" s="25">
        <f>24389.11+5635.85</f>
        <v>30024.96</v>
      </c>
    </row>
    <row r="61" spans="1:12" s="12" customFormat="1" ht="42.75" customHeight="1">
      <c r="A61" s="19">
        <v>58</v>
      </c>
      <c r="B61" s="20" t="s">
        <v>177</v>
      </c>
      <c r="C61" s="21" t="s">
        <v>15</v>
      </c>
      <c r="D61" s="22" t="s">
        <v>16</v>
      </c>
      <c r="E61" s="27" t="s">
        <v>178</v>
      </c>
      <c r="F61" s="21" t="s">
        <v>30</v>
      </c>
      <c r="G61" s="19"/>
      <c r="H61" s="23" t="s">
        <v>176</v>
      </c>
      <c r="I61" s="25">
        <v>6000</v>
      </c>
      <c r="J61" s="26">
        <v>41000</v>
      </c>
      <c r="K61" s="26">
        <v>41364</v>
      </c>
      <c r="L61" s="25">
        <f>4201.03+791.73</f>
        <v>4992.76</v>
      </c>
    </row>
    <row r="62" spans="1:12" s="12" customFormat="1" ht="42.75" customHeight="1">
      <c r="A62" s="19">
        <v>59</v>
      </c>
      <c r="B62" s="20" t="s">
        <v>179</v>
      </c>
      <c r="C62" s="21" t="s">
        <v>15</v>
      </c>
      <c r="D62" s="22" t="s">
        <v>16</v>
      </c>
      <c r="E62" s="27" t="s">
        <v>180</v>
      </c>
      <c r="F62" s="21" t="s">
        <v>30</v>
      </c>
      <c r="G62" s="19"/>
      <c r="H62" s="23" t="s">
        <v>176</v>
      </c>
      <c r="I62" s="25">
        <v>900</v>
      </c>
      <c r="J62" s="26">
        <v>41000</v>
      </c>
      <c r="K62" s="26">
        <v>41364</v>
      </c>
      <c r="L62" s="25">
        <f>547.22+24.27</f>
        <v>571.49</v>
      </c>
    </row>
    <row r="63" spans="1:12" s="12" customFormat="1" ht="42.75" customHeight="1">
      <c r="A63" s="19">
        <v>60</v>
      </c>
      <c r="B63" s="20">
        <v>0</v>
      </c>
      <c r="C63" s="21" t="s">
        <v>15</v>
      </c>
      <c r="D63" s="22" t="s">
        <v>16</v>
      </c>
      <c r="E63" s="27" t="s">
        <v>181</v>
      </c>
      <c r="F63" s="21" t="s">
        <v>30</v>
      </c>
      <c r="G63" s="19"/>
      <c r="H63" s="23" t="s">
        <v>176</v>
      </c>
      <c r="I63" s="25">
        <v>0</v>
      </c>
      <c r="J63" s="26" t="s">
        <v>40</v>
      </c>
      <c r="K63" s="26" t="s">
        <v>40</v>
      </c>
      <c r="L63" s="25">
        <f>817.46+514.62+125.42+130.01+387.72+420.82+138.5+139.29+378.76+329.21+137.89+256.99+120.58+157.11</f>
        <v>4054.3800000000006</v>
      </c>
    </row>
    <row r="64" spans="1:12" s="12" customFormat="1" ht="42.75" customHeight="1">
      <c r="A64" s="19">
        <v>61</v>
      </c>
      <c r="B64" s="20" t="s">
        <v>182</v>
      </c>
      <c r="C64" s="21" t="s">
        <v>15</v>
      </c>
      <c r="D64" s="22" t="s">
        <v>16</v>
      </c>
      <c r="E64" s="27" t="s">
        <v>183</v>
      </c>
      <c r="F64" s="21" t="s">
        <v>30</v>
      </c>
      <c r="G64" s="19"/>
      <c r="H64" s="23" t="s">
        <v>176</v>
      </c>
      <c r="I64" s="25">
        <v>39999</v>
      </c>
      <c r="J64" s="40">
        <v>41000</v>
      </c>
      <c r="K64" s="26">
        <v>41364</v>
      </c>
      <c r="L64" s="25">
        <f>14126.2+3305.95</f>
        <v>17432.15</v>
      </c>
    </row>
    <row r="65" spans="1:12" s="12" customFormat="1" ht="42.75" customHeight="1">
      <c r="A65" s="19">
        <v>62</v>
      </c>
      <c r="B65" s="20" t="s">
        <v>184</v>
      </c>
      <c r="C65" s="21" t="s">
        <v>15</v>
      </c>
      <c r="D65" s="22" t="s">
        <v>16</v>
      </c>
      <c r="E65" s="27" t="s">
        <v>185</v>
      </c>
      <c r="F65" s="21" t="s">
        <v>30</v>
      </c>
      <c r="G65" s="19"/>
      <c r="H65" s="23" t="s">
        <v>176</v>
      </c>
      <c r="I65" s="25">
        <v>500</v>
      </c>
      <c r="J65" s="26">
        <v>41000</v>
      </c>
      <c r="K65" s="26">
        <v>41364</v>
      </c>
      <c r="L65" s="25">
        <f>141.73+36.39</f>
        <v>178.12</v>
      </c>
    </row>
    <row r="66" spans="1:12" s="12" customFormat="1" ht="42.75" customHeight="1">
      <c r="A66" s="19">
        <v>63</v>
      </c>
      <c r="B66" s="20" t="s">
        <v>186</v>
      </c>
      <c r="C66" s="21" t="s">
        <v>15</v>
      </c>
      <c r="D66" s="22" t="s">
        <v>16</v>
      </c>
      <c r="E66" s="27" t="s">
        <v>187</v>
      </c>
      <c r="F66" s="21" t="s">
        <v>30</v>
      </c>
      <c r="G66" s="19"/>
      <c r="H66" s="23" t="s">
        <v>176</v>
      </c>
      <c r="I66" s="25">
        <v>1900</v>
      </c>
      <c r="J66" s="26">
        <v>41000</v>
      </c>
      <c r="K66" s="26">
        <v>41364</v>
      </c>
      <c r="L66" s="25">
        <f>741.05+197.09</f>
        <v>938.14</v>
      </c>
    </row>
    <row r="67" spans="1:12" s="12" customFormat="1" ht="42.75" customHeight="1">
      <c r="A67" s="19">
        <v>64</v>
      </c>
      <c r="B67" s="20" t="s">
        <v>188</v>
      </c>
      <c r="C67" s="21" t="s">
        <v>15</v>
      </c>
      <c r="D67" s="22" t="s">
        <v>16</v>
      </c>
      <c r="E67" s="27" t="s">
        <v>189</v>
      </c>
      <c r="F67" s="21" t="s">
        <v>30</v>
      </c>
      <c r="G67" s="19"/>
      <c r="H67" s="23" t="s">
        <v>176</v>
      </c>
      <c r="I67" s="25">
        <v>1300</v>
      </c>
      <c r="J67" s="26">
        <v>41000</v>
      </c>
      <c r="K67" s="26">
        <v>41364</v>
      </c>
      <c r="L67" s="25">
        <f>368.55+94.09</f>
        <v>462.64</v>
      </c>
    </row>
    <row r="68" spans="1:12" s="12" customFormat="1" ht="42.75" customHeight="1">
      <c r="A68" s="19">
        <v>65</v>
      </c>
      <c r="B68" s="20" t="s">
        <v>190</v>
      </c>
      <c r="C68" s="21" t="s">
        <v>15</v>
      </c>
      <c r="D68" s="22" t="s">
        <v>16</v>
      </c>
      <c r="E68" s="27" t="s">
        <v>191</v>
      </c>
      <c r="F68" s="21" t="s">
        <v>30</v>
      </c>
      <c r="G68" s="19"/>
      <c r="H68" s="23" t="s">
        <v>176</v>
      </c>
      <c r="I68" s="25">
        <v>1800</v>
      </c>
      <c r="J68" s="26">
        <v>41000</v>
      </c>
      <c r="K68" s="26">
        <v>41364</v>
      </c>
      <c r="L68" s="25">
        <f>796.08+190.96</f>
        <v>987.0400000000001</v>
      </c>
    </row>
    <row r="69" spans="1:12" s="12" customFormat="1" ht="42.75" customHeight="1">
      <c r="A69" s="19">
        <v>66</v>
      </c>
      <c r="B69" s="41" t="s">
        <v>192</v>
      </c>
      <c r="C69" s="21" t="s">
        <v>15</v>
      </c>
      <c r="D69" s="22" t="s">
        <v>16</v>
      </c>
      <c r="E69" s="39" t="s">
        <v>193</v>
      </c>
      <c r="F69" s="21" t="s">
        <v>58</v>
      </c>
      <c r="G69" s="42"/>
      <c r="H69" s="43" t="s">
        <v>194</v>
      </c>
      <c r="I69" s="44">
        <v>23500</v>
      </c>
      <c r="J69" s="26">
        <v>41365</v>
      </c>
      <c r="K69" s="45">
        <v>41729</v>
      </c>
      <c r="L69" s="25">
        <f>2189.77-989.8+6.97+2.67+10.6+1155.93+3096.75+2056.02+5975.16+4961.12+3623.75+2500.46</f>
        <v>24589.399999999998</v>
      </c>
    </row>
    <row r="70" spans="1:12" s="12" customFormat="1" ht="42.75" customHeight="1">
      <c r="A70" s="19">
        <v>67</v>
      </c>
      <c r="B70" s="41" t="s">
        <v>195</v>
      </c>
      <c r="C70" s="21" t="s">
        <v>15</v>
      </c>
      <c r="D70" s="22" t="s">
        <v>16</v>
      </c>
      <c r="E70" s="39" t="s">
        <v>196</v>
      </c>
      <c r="F70" s="21" t="s">
        <v>58</v>
      </c>
      <c r="G70" s="42"/>
      <c r="H70" s="43" t="s">
        <v>194</v>
      </c>
      <c r="I70" s="44">
        <v>4200</v>
      </c>
      <c r="J70" s="26">
        <v>41365</v>
      </c>
      <c r="K70" s="45">
        <v>41729</v>
      </c>
      <c r="L70" s="25">
        <f>204.57+0.43+138.17+361.68+774.07+716.64+601.61+523.7+43.69</f>
        <v>3364.56</v>
      </c>
    </row>
    <row r="71" spans="1:12" s="12" customFormat="1" ht="42.75" customHeight="1">
      <c r="A71" s="19">
        <v>68</v>
      </c>
      <c r="B71" s="41" t="s">
        <v>197</v>
      </c>
      <c r="C71" s="21" t="s">
        <v>15</v>
      </c>
      <c r="D71" s="22" t="s">
        <v>16</v>
      </c>
      <c r="E71" s="39" t="s">
        <v>198</v>
      </c>
      <c r="F71" s="21" t="s">
        <v>58</v>
      </c>
      <c r="G71" s="42"/>
      <c r="H71" s="43" t="s">
        <v>194</v>
      </c>
      <c r="I71" s="44">
        <v>510</v>
      </c>
      <c r="J71" s="26">
        <v>41365</v>
      </c>
      <c r="K71" s="45">
        <v>41729</v>
      </c>
      <c r="L71" s="25">
        <f>54.11+12.16+21.98+2.67+36.43+66.46+94.51+101.94+113.5+111.18+28.55</f>
        <v>643.49</v>
      </c>
    </row>
    <row r="72" spans="1:12" s="12" customFormat="1" ht="42.75" customHeight="1">
      <c r="A72" s="19">
        <v>69</v>
      </c>
      <c r="B72" s="41" t="s">
        <v>199</v>
      </c>
      <c r="C72" s="21" t="s">
        <v>15</v>
      </c>
      <c r="D72" s="22" t="s">
        <v>16</v>
      </c>
      <c r="E72" s="39" t="s">
        <v>200</v>
      </c>
      <c r="F72" s="21" t="s">
        <v>58</v>
      </c>
      <c r="G72" s="42"/>
      <c r="H72" s="43" t="s">
        <v>201</v>
      </c>
      <c r="I72" s="44">
        <v>33500</v>
      </c>
      <c r="J72" s="26">
        <v>41365</v>
      </c>
      <c r="K72" s="45">
        <v>41639</v>
      </c>
      <c r="L72" s="25">
        <f>2578.61+2217.74+3047.46+4654.12+4016.71-0.42+1963.84+3699.74+3554.14</f>
        <v>25731.940000000002</v>
      </c>
    </row>
    <row r="73" spans="1:12" s="12" customFormat="1" ht="42.75" customHeight="1">
      <c r="A73" s="19">
        <v>70</v>
      </c>
      <c r="B73" s="41" t="s">
        <v>202</v>
      </c>
      <c r="C73" s="21" t="s">
        <v>15</v>
      </c>
      <c r="D73" s="22" t="s">
        <v>16</v>
      </c>
      <c r="E73" s="39" t="s">
        <v>203</v>
      </c>
      <c r="F73" s="21" t="s">
        <v>58</v>
      </c>
      <c r="G73" s="42"/>
      <c r="H73" s="43" t="s">
        <v>201</v>
      </c>
      <c r="I73" s="44">
        <v>1000</v>
      </c>
      <c r="J73" s="26">
        <v>41365</v>
      </c>
      <c r="K73" s="45">
        <v>41639</v>
      </c>
      <c r="L73" s="25">
        <f>119.32+87.31+102.25+94.6+85.83-0.01+85.45+99.91+127.6+177.08</f>
        <v>979.34</v>
      </c>
    </row>
    <row r="74" spans="1:12" s="12" customFormat="1" ht="42.75" customHeight="1">
      <c r="A74" s="19">
        <v>71</v>
      </c>
      <c r="B74" s="41" t="s">
        <v>204</v>
      </c>
      <c r="C74" s="21" t="s">
        <v>15</v>
      </c>
      <c r="D74" s="22" t="s">
        <v>16</v>
      </c>
      <c r="E74" s="39" t="s">
        <v>205</v>
      </c>
      <c r="F74" s="21" t="s">
        <v>58</v>
      </c>
      <c r="G74" s="42"/>
      <c r="H74" s="43" t="s">
        <v>201</v>
      </c>
      <c r="I74" s="44">
        <v>300</v>
      </c>
      <c r="J74" s="26">
        <v>41365</v>
      </c>
      <c r="K74" s="45">
        <v>41639</v>
      </c>
      <c r="L74" s="25">
        <f>37.44+40.37+37.29+38.06+38.94+38.74+43.65+44.58+39.76</f>
        <v>358.83</v>
      </c>
    </row>
    <row r="75" spans="1:12" s="12" customFormat="1" ht="42.75" customHeight="1">
      <c r="A75" s="19">
        <v>72</v>
      </c>
      <c r="B75" s="41" t="s">
        <v>206</v>
      </c>
      <c r="C75" s="21" t="s">
        <v>15</v>
      </c>
      <c r="D75" s="22" t="s">
        <v>16</v>
      </c>
      <c r="E75" s="39" t="s">
        <v>207</v>
      </c>
      <c r="F75" s="21" t="s">
        <v>58</v>
      </c>
      <c r="G75" s="42"/>
      <c r="H75" s="43" t="s">
        <v>201</v>
      </c>
      <c r="I75" s="44">
        <v>1000</v>
      </c>
      <c r="J75" s="26">
        <v>41365</v>
      </c>
      <c r="K75" s="45">
        <v>41639</v>
      </c>
      <c r="L75" s="25">
        <f>80.49+74.39+122.02+120.99+97.44+88.05-0.02+89.41+93.47+95.39</f>
        <v>861.63</v>
      </c>
    </row>
    <row r="76" spans="1:12" s="12" customFormat="1" ht="42.75" customHeight="1">
      <c r="A76" s="19">
        <v>73</v>
      </c>
      <c r="B76" s="41" t="s">
        <v>208</v>
      </c>
      <c r="C76" s="21" t="s">
        <v>15</v>
      </c>
      <c r="D76" s="22" t="s">
        <v>16</v>
      </c>
      <c r="E76" s="39" t="s">
        <v>209</v>
      </c>
      <c r="F76" s="21" t="s">
        <v>58</v>
      </c>
      <c r="G76" s="42"/>
      <c r="H76" s="43" t="s">
        <v>201</v>
      </c>
      <c r="I76" s="44">
        <v>1700</v>
      </c>
      <c r="J76" s="26">
        <v>41365</v>
      </c>
      <c r="K76" s="45">
        <v>41639</v>
      </c>
      <c r="L76" s="25">
        <f>113.81+82.32+81.58+89.83+68.12+74.62+105.52+172.64+198.81</f>
        <v>987.25</v>
      </c>
    </row>
    <row r="77" spans="1:12" s="12" customFormat="1" ht="42.75" customHeight="1">
      <c r="A77" s="19">
        <v>74</v>
      </c>
      <c r="B77" s="20" t="s">
        <v>210</v>
      </c>
      <c r="C77" s="21" t="s">
        <v>15</v>
      </c>
      <c r="D77" s="22" t="s">
        <v>16</v>
      </c>
      <c r="E77" s="27" t="s">
        <v>211</v>
      </c>
      <c r="F77" s="21" t="s">
        <v>58</v>
      </c>
      <c r="G77" s="19"/>
      <c r="H77" s="23" t="s">
        <v>212</v>
      </c>
      <c r="I77" s="25">
        <v>0</v>
      </c>
      <c r="J77" s="26" t="s">
        <v>40</v>
      </c>
      <c r="K77" s="26" t="s">
        <v>40</v>
      </c>
      <c r="L77" s="25">
        <f>942.15+203.3+201.32+200.35+477.73+201.65+201.65+201.65+201.65+56.38+68.42+61.9+89.8+1.63+67.2+68.88</f>
        <v>3245.6600000000008</v>
      </c>
    </row>
    <row r="78" spans="1:12" s="12" customFormat="1" ht="42.75" customHeight="1">
      <c r="A78" s="19">
        <v>75</v>
      </c>
      <c r="B78" s="20" t="s">
        <v>213</v>
      </c>
      <c r="C78" s="21" t="s">
        <v>15</v>
      </c>
      <c r="D78" s="22" t="s">
        <v>16</v>
      </c>
      <c r="E78" s="27" t="s">
        <v>214</v>
      </c>
      <c r="F78" s="21" t="s">
        <v>58</v>
      </c>
      <c r="G78" s="19"/>
      <c r="H78" s="23" t="s">
        <v>212</v>
      </c>
      <c r="I78" s="25">
        <f>(14728+684)*5+650</f>
        <v>77710</v>
      </c>
      <c r="J78" s="26">
        <v>39814</v>
      </c>
      <c r="K78" s="26">
        <v>41659</v>
      </c>
      <c r="L78" s="25">
        <f>5190.08+179.34+180.57+179.34+424.32+523.07+90.95+916.98+912.81+523.57+180.57+179.34+444.63+90.45+179.34+90.95+389.29+523.57+180.57+912.43+179.34+179.34+523.83+90.55+356.56+180.76+179.05+179.05+941.8+447.96+914.31+179.55+179.55+86.54+180.76+497.08+180.76+179.05+179.05+497.58+330.27+918.04+453.52+954.11+179.55+179.55+180.26+86.04+384.01+497.08</f>
        <v>22787.069999999996</v>
      </c>
    </row>
    <row r="79" spans="1:12" s="12" customFormat="1" ht="42.75" customHeight="1">
      <c r="A79" s="19">
        <v>76</v>
      </c>
      <c r="B79" s="20" t="s">
        <v>215</v>
      </c>
      <c r="C79" s="21" t="s">
        <v>15</v>
      </c>
      <c r="D79" s="22" t="s">
        <v>16</v>
      </c>
      <c r="E79" s="27" t="s">
        <v>216</v>
      </c>
      <c r="F79" s="21" t="s">
        <v>58</v>
      </c>
      <c r="G79" s="19"/>
      <c r="H79" s="23" t="s">
        <v>217</v>
      </c>
      <c r="I79" s="25">
        <f>(257.35+815.88)/16*34</f>
        <v>2280.61375</v>
      </c>
      <c r="J79" s="26">
        <v>40688</v>
      </c>
      <c r="K79" s="26">
        <v>41728</v>
      </c>
      <c r="L79" s="25">
        <f>451.02+264.48+262.21+234.06+223.48+356.23+211.51+86.04+6.6+306.75</f>
        <v>2402.38</v>
      </c>
    </row>
    <row r="80" spans="1:12" s="6" customFormat="1" ht="409.5" customHeight="1">
      <c r="A80" s="19">
        <v>77</v>
      </c>
      <c r="B80" s="20" t="s">
        <v>218</v>
      </c>
      <c r="C80" s="21" t="s">
        <v>15</v>
      </c>
      <c r="D80" s="22" t="s">
        <v>16</v>
      </c>
      <c r="E80" s="27" t="s">
        <v>219</v>
      </c>
      <c r="F80" s="36" t="s">
        <v>220</v>
      </c>
      <c r="G80" s="46" t="s">
        <v>221</v>
      </c>
      <c r="H80" s="23" t="s">
        <v>222</v>
      </c>
      <c r="I80" s="25">
        <v>35340.44</v>
      </c>
      <c r="J80" s="26">
        <v>41169</v>
      </c>
      <c r="K80" s="26">
        <v>41425</v>
      </c>
      <c r="L80" s="25">
        <f>2000+3946.98+9209.61</f>
        <v>15156.59</v>
      </c>
    </row>
    <row r="81" spans="1:12" s="6" customFormat="1" ht="42.75" customHeight="1">
      <c r="A81" s="19">
        <v>78</v>
      </c>
      <c r="B81" s="20">
        <v>0</v>
      </c>
      <c r="C81" s="21" t="s">
        <v>15</v>
      </c>
      <c r="D81" s="22" t="s">
        <v>16</v>
      </c>
      <c r="E81" s="27" t="s">
        <v>223</v>
      </c>
      <c r="F81" s="21" t="s">
        <v>58</v>
      </c>
      <c r="G81" s="34"/>
      <c r="H81" s="32" t="s">
        <v>224</v>
      </c>
      <c r="I81" s="25">
        <v>0</v>
      </c>
      <c r="J81" s="26">
        <v>38985</v>
      </c>
      <c r="K81" s="26" t="s">
        <v>40</v>
      </c>
      <c r="L81" s="25">
        <f>99.17+54.55+327.27+54.55+54.55+54.55</f>
        <v>644.6399999999999</v>
      </c>
    </row>
    <row r="82" spans="1:12" s="6" customFormat="1" ht="42.75" customHeight="1">
      <c r="A82" s="19">
        <v>79</v>
      </c>
      <c r="B82" s="20" t="s">
        <v>225</v>
      </c>
      <c r="C82" s="21" t="s">
        <v>15</v>
      </c>
      <c r="D82" s="22" t="s">
        <v>16</v>
      </c>
      <c r="E82" s="47" t="s">
        <v>226</v>
      </c>
      <c r="F82" s="21" t="s">
        <v>30</v>
      </c>
      <c r="G82" s="34"/>
      <c r="H82" s="23" t="s">
        <v>227</v>
      </c>
      <c r="I82" s="25">
        <v>447</v>
      </c>
      <c r="J82" s="26">
        <v>41339</v>
      </c>
      <c r="K82" s="26">
        <v>41364</v>
      </c>
      <c r="L82" s="25">
        <v>447</v>
      </c>
    </row>
    <row r="83" spans="1:12" s="6" customFormat="1" ht="42.75" customHeight="1">
      <c r="A83" s="19">
        <v>80</v>
      </c>
      <c r="B83" s="20" t="s">
        <v>228</v>
      </c>
      <c r="C83" s="21" t="s">
        <v>15</v>
      </c>
      <c r="D83" s="22" t="s">
        <v>16</v>
      </c>
      <c r="E83" s="27" t="s">
        <v>229</v>
      </c>
      <c r="F83" s="21" t="s">
        <v>30</v>
      </c>
      <c r="G83" s="34"/>
      <c r="H83" s="23" t="s">
        <v>91</v>
      </c>
      <c r="I83" s="25">
        <v>285</v>
      </c>
      <c r="J83" s="26">
        <v>41302</v>
      </c>
      <c r="K83" s="26">
        <v>41639</v>
      </c>
      <c r="L83" s="25">
        <v>285</v>
      </c>
    </row>
    <row r="84" spans="1:12" s="6" customFormat="1" ht="42.75" customHeight="1">
      <c r="A84" s="19">
        <v>81</v>
      </c>
      <c r="B84" s="20" t="s">
        <v>230</v>
      </c>
      <c r="C84" s="21" t="s">
        <v>15</v>
      </c>
      <c r="D84" s="22" t="s">
        <v>16</v>
      </c>
      <c r="E84" s="27" t="s">
        <v>231</v>
      </c>
      <c r="F84" s="21" t="s">
        <v>30</v>
      </c>
      <c r="G84" s="34"/>
      <c r="H84" s="23" t="s">
        <v>232</v>
      </c>
      <c r="I84" s="25">
        <v>499</v>
      </c>
      <c r="J84" s="26">
        <v>41337</v>
      </c>
      <c r="K84" s="26">
        <v>41455</v>
      </c>
      <c r="L84" s="25">
        <v>499</v>
      </c>
    </row>
    <row r="85" spans="1:12" s="6" customFormat="1" ht="42.75" customHeight="1">
      <c r="A85" s="19">
        <v>82</v>
      </c>
      <c r="B85" s="20" t="s">
        <v>233</v>
      </c>
      <c r="C85" s="21" t="s">
        <v>15</v>
      </c>
      <c r="D85" s="22" t="s">
        <v>16</v>
      </c>
      <c r="E85" s="27" t="s">
        <v>234</v>
      </c>
      <c r="F85" s="21" t="s">
        <v>30</v>
      </c>
      <c r="G85" s="34"/>
      <c r="H85" s="23" t="s">
        <v>235</v>
      </c>
      <c r="I85" s="25">
        <v>2479.34</v>
      </c>
      <c r="J85" s="26">
        <v>41339</v>
      </c>
      <c r="K85" s="26">
        <v>41639</v>
      </c>
      <c r="L85" s="25">
        <f>513+296</f>
        <v>809</v>
      </c>
    </row>
    <row r="86" spans="1:12" s="6" customFormat="1" ht="42.75" customHeight="1">
      <c r="A86" s="19">
        <v>83</v>
      </c>
      <c r="B86" s="20" t="s">
        <v>236</v>
      </c>
      <c r="C86" s="21" t="s">
        <v>15</v>
      </c>
      <c r="D86" s="22" t="s">
        <v>16</v>
      </c>
      <c r="E86" s="27" t="s">
        <v>237</v>
      </c>
      <c r="F86" s="21" t="s">
        <v>30</v>
      </c>
      <c r="G86" s="34"/>
      <c r="H86" s="23" t="s">
        <v>238</v>
      </c>
      <c r="I86" s="25">
        <v>8990</v>
      </c>
      <c r="J86" s="26">
        <v>41351</v>
      </c>
      <c r="K86" s="26">
        <v>41639</v>
      </c>
      <c r="L86" s="25">
        <f>5285+2955</f>
        <v>8240</v>
      </c>
    </row>
    <row r="87" spans="1:12" s="6" customFormat="1" ht="42.75" customHeight="1">
      <c r="A87" s="19">
        <v>84</v>
      </c>
      <c r="B87" s="20" t="s">
        <v>239</v>
      </c>
      <c r="C87" s="21" t="s">
        <v>15</v>
      </c>
      <c r="D87" s="22" t="s">
        <v>16</v>
      </c>
      <c r="E87" s="27" t="s">
        <v>240</v>
      </c>
      <c r="F87" s="21" t="s">
        <v>30</v>
      </c>
      <c r="G87" s="34"/>
      <c r="H87" s="23" t="s">
        <v>241</v>
      </c>
      <c r="I87" s="25">
        <f>985+5800</f>
        <v>6785</v>
      </c>
      <c r="J87" s="26">
        <v>41352</v>
      </c>
      <c r="K87" s="26">
        <v>41356</v>
      </c>
      <c r="L87" s="25">
        <f>2349.46+4435.54</f>
        <v>6785</v>
      </c>
    </row>
    <row r="88" spans="1:12" s="6" customFormat="1" ht="42.75" customHeight="1">
      <c r="A88" s="19">
        <v>85</v>
      </c>
      <c r="B88" s="20" t="s">
        <v>242</v>
      </c>
      <c r="C88" s="21" t="s">
        <v>15</v>
      </c>
      <c r="D88" s="22" t="s">
        <v>16</v>
      </c>
      <c r="E88" s="27" t="s">
        <v>243</v>
      </c>
      <c r="F88" s="21" t="s">
        <v>30</v>
      </c>
      <c r="G88" s="34"/>
      <c r="H88" s="23" t="s">
        <v>244</v>
      </c>
      <c r="I88" s="25">
        <v>247.93</v>
      </c>
      <c r="J88" s="26" t="s">
        <v>40</v>
      </c>
      <c r="K88" s="26">
        <v>41351</v>
      </c>
      <c r="L88" s="25">
        <v>247.93</v>
      </c>
    </row>
    <row r="89" spans="1:12" s="6" customFormat="1" ht="42.75" customHeight="1">
      <c r="A89" s="19">
        <v>86</v>
      </c>
      <c r="B89" s="20" t="s">
        <v>245</v>
      </c>
      <c r="C89" s="21" t="s">
        <v>15</v>
      </c>
      <c r="D89" s="22" t="s">
        <v>16</v>
      </c>
      <c r="E89" s="27" t="s">
        <v>246</v>
      </c>
      <c r="F89" s="21" t="s">
        <v>247</v>
      </c>
      <c r="G89" s="34" t="s">
        <v>248</v>
      </c>
      <c r="H89" s="23" t="s">
        <v>249</v>
      </c>
      <c r="I89" s="25">
        <v>1247.21</v>
      </c>
      <c r="J89" s="26">
        <v>41333</v>
      </c>
      <c r="K89" s="26">
        <v>41473</v>
      </c>
      <c r="L89" s="25">
        <f>1247.21+92.56+198+54.93</f>
        <v>1592.7</v>
      </c>
    </row>
    <row r="90" spans="1:12" s="6" customFormat="1" ht="42.75" customHeight="1">
      <c r="A90" s="19">
        <v>87</v>
      </c>
      <c r="B90" s="20" t="s">
        <v>250</v>
      </c>
      <c r="C90" s="21" t="s">
        <v>15</v>
      </c>
      <c r="D90" s="22" t="s">
        <v>16</v>
      </c>
      <c r="E90" s="27" t="s">
        <v>251</v>
      </c>
      <c r="F90" s="21" t="s">
        <v>30</v>
      </c>
      <c r="G90" s="34"/>
      <c r="H90" s="23" t="s">
        <v>252</v>
      </c>
      <c r="I90" s="25">
        <v>18000</v>
      </c>
      <c r="J90" s="26">
        <v>41275</v>
      </c>
      <c r="K90" s="26">
        <v>41639</v>
      </c>
      <c r="L90" s="25">
        <v>18000</v>
      </c>
    </row>
    <row r="91" spans="1:12" s="6" customFormat="1" ht="42.75" customHeight="1">
      <c r="A91" s="19">
        <v>88</v>
      </c>
      <c r="B91" s="20" t="s">
        <v>253</v>
      </c>
      <c r="C91" s="21" t="s">
        <v>15</v>
      </c>
      <c r="D91" s="22" t="s">
        <v>16</v>
      </c>
      <c r="E91" s="27" t="s">
        <v>254</v>
      </c>
      <c r="F91" s="21" t="s">
        <v>30</v>
      </c>
      <c r="G91" s="34"/>
      <c r="H91" s="23" t="s">
        <v>255</v>
      </c>
      <c r="I91" s="25">
        <f>11485+700+1200+100</f>
        <v>13485</v>
      </c>
      <c r="J91" s="26">
        <v>41037</v>
      </c>
      <c r="K91" s="26">
        <v>41274</v>
      </c>
      <c r="L91" s="25">
        <v>6217.52</v>
      </c>
    </row>
    <row r="92" spans="1:12" s="6" customFormat="1" ht="42.75" customHeight="1">
      <c r="A92" s="19">
        <v>89</v>
      </c>
      <c r="B92" s="20" t="s">
        <v>256</v>
      </c>
      <c r="C92" s="21" t="s">
        <v>15</v>
      </c>
      <c r="D92" s="22" t="s">
        <v>16</v>
      </c>
      <c r="E92" s="27" t="s">
        <v>257</v>
      </c>
      <c r="F92" s="36" t="s">
        <v>58</v>
      </c>
      <c r="G92" s="34"/>
      <c r="H92" s="23" t="s">
        <v>258</v>
      </c>
      <c r="I92" s="25">
        <v>11220</v>
      </c>
      <c r="J92" s="26">
        <v>41156</v>
      </c>
      <c r="K92" s="26">
        <v>41191</v>
      </c>
      <c r="L92" s="25">
        <v>11220</v>
      </c>
    </row>
    <row r="93" spans="1:12" s="6" customFormat="1" ht="42.75" customHeight="1">
      <c r="A93" s="19">
        <v>90</v>
      </c>
      <c r="B93" s="20" t="s">
        <v>259</v>
      </c>
      <c r="C93" s="21" t="s">
        <v>15</v>
      </c>
      <c r="D93" s="22" t="s">
        <v>16</v>
      </c>
      <c r="E93" s="27" t="s">
        <v>260</v>
      </c>
      <c r="F93" s="21" t="s">
        <v>30</v>
      </c>
      <c r="G93" s="34"/>
      <c r="H93" s="23" t="s">
        <v>238</v>
      </c>
      <c r="I93" s="25">
        <v>1695</v>
      </c>
      <c r="J93" s="26">
        <v>40909</v>
      </c>
      <c r="K93" s="26">
        <v>41243</v>
      </c>
      <c r="L93" s="25">
        <v>1400.83</v>
      </c>
    </row>
    <row r="94" spans="1:12" s="6" customFormat="1" ht="42.75" customHeight="1">
      <c r="A94" s="19">
        <v>91</v>
      </c>
      <c r="B94" s="20" t="s">
        <v>261</v>
      </c>
      <c r="C94" s="21" t="s">
        <v>15</v>
      </c>
      <c r="D94" s="22" t="s">
        <v>16</v>
      </c>
      <c r="E94" s="27" t="s">
        <v>262</v>
      </c>
      <c r="F94" s="21" t="s">
        <v>30</v>
      </c>
      <c r="G94" s="34"/>
      <c r="H94" s="23" t="s">
        <v>263</v>
      </c>
      <c r="I94" s="25">
        <v>9100</v>
      </c>
      <c r="J94" s="26">
        <v>41327</v>
      </c>
      <c r="K94" s="26">
        <v>41356</v>
      </c>
      <c r="L94" s="25">
        <f>5915+3185</f>
        <v>9100</v>
      </c>
    </row>
    <row r="95" spans="1:12" s="6" customFormat="1" ht="42.75" customHeight="1">
      <c r="A95" s="19">
        <v>92</v>
      </c>
      <c r="B95" s="20" t="s">
        <v>264</v>
      </c>
      <c r="C95" s="21" t="s">
        <v>15</v>
      </c>
      <c r="D95" s="22" t="s">
        <v>16</v>
      </c>
      <c r="E95" s="27" t="s">
        <v>265</v>
      </c>
      <c r="F95" s="21" t="s">
        <v>30</v>
      </c>
      <c r="G95" s="34"/>
      <c r="H95" s="23" t="s">
        <v>266</v>
      </c>
      <c r="I95" s="25">
        <v>1832</v>
      </c>
      <c r="J95" s="26">
        <v>41220</v>
      </c>
      <c r="K95" s="26">
        <v>41222</v>
      </c>
      <c r="L95" s="25">
        <v>1652.89</v>
      </c>
    </row>
    <row r="96" spans="1:12" s="6" customFormat="1" ht="42.75" customHeight="1">
      <c r="A96" s="19">
        <v>93</v>
      </c>
      <c r="B96" s="20" t="s">
        <v>267</v>
      </c>
      <c r="C96" s="21" t="s">
        <v>15</v>
      </c>
      <c r="D96" s="22" t="s">
        <v>16</v>
      </c>
      <c r="E96" s="27" t="s">
        <v>268</v>
      </c>
      <c r="F96" s="21" t="s">
        <v>30</v>
      </c>
      <c r="G96" s="34"/>
      <c r="H96" s="23" t="s">
        <v>269</v>
      </c>
      <c r="I96" s="25">
        <v>1140</v>
      </c>
      <c r="J96" s="26">
        <v>41242</v>
      </c>
      <c r="K96" s="26">
        <v>41250</v>
      </c>
      <c r="L96" s="25">
        <v>1140</v>
      </c>
    </row>
    <row r="97" spans="1:12" s="6" customFormat="1" ht="42.75" customHeight="1">
      <c r="A97" s="19">
        <v>94</v>
      </c>
      <c r="B97" s="41" t="s">
        <v>270</v>
      </c>
      <c r="C97" s="21" t="s">
        <v>15</v>
      </c>
      <c r="D97" s="22" t="s">
        <v>16</v>
      </c>
      <c r="E97" s="39" t="s">
        <v>271</v>
      </c>
      <c r="F97" s="21" t="s">
        <v>30</v>
      </c>
      <c r="G97" s="48"/>
      <c r="H97" s="43" t="s">
        <v>272</v>
      </c>
      <c r="I97" s="25">
        <v>3300</v>
      </c>
      <c r="J97" s="26">
        <v>40544</v>
      </c>
      <c r="K97" s="38">
        <v>41639</v>
      </c>
      <c r="L97" s="25">
        <v>1083.84</v>
      </c>
    </row>
    <row r="98" spans="1:12" s="6" customFormat="1" ht="42.75" customHeight="1">
      <c r="A98" s="19">
        <v>95</v>
      </c>
      <c r="B98" s="41" t="s">
        <v>273</v>
      </c>
      <c r="C98" s="21" t="s">
        <v>15</v>
      </c>
      <c r="D98" s="22" t="s">
        <v>16</v>
      </c>
      <c r="E98" s="39" t="s">
        <v>274</v>
      </c>
      <c r="F98" s="21" t="s">
        <v>30</v>
      </c>
      <c r="G98" s="48"/>
      <c r="H98" s="32" t="s">
        <v>275</v>
      </c>
      <c r="I98" s="44">
        <v>0</v>
      </c>
      <c r="J98" s="45">
        <v>41355</v>
      </c>
      <c r="K98" s="38">
        <v>42369</v>
      </c>
      <c r="L98" s="25">
        <f>328.43+30.91+402.27+387.99+12.36+354.46+264.18+101.82+110+409.64+203.64</f>
        <v>2605.7</v>
      </c>
    </row>
    <row r="99" spans="1:12" s="6" customFormat="1" ht="42.75" customHeight="1">
      <c r="A99" s="19">
        <v>96</v>
      </c>
      <c r="B99" s="20" t="s">
        <v>276</v>
      </c>
      <c r="C99" s="21" t="s">
        <v>15</v>
      </c>
      <c r="D99" s="22" t="s">
        <v>16</v>
      </c>
      <c r="E99" s="27" t="s">
        <v>268</v>
      </c>
      <c r="F99" s="21" t="s">
        <v>30</v>
      </c>
      <c r="G99" s="48"/>
      <c r="H99" s="23" t="s">
        <v>269</v>
      </c>
      <c r="I99" s="25">
        <v>1140</v>
      </c>
      <c r="J99" s="26">
        <v>41359</v>
      </c>
      <c r="K99" s="26">
        <v>41362</v>
      </c>
      <c r="L99" s="25">
        <v>1140</v>
      </c>
    </row>
    <row r="100" spans="1:12" s="6" customFormat="1" ht="42.75" customHeight="1">
      <c r="A100" s="19">
        <v>97</v>
      </c>
      <c r="B100" s="41" t="s">
        <v>277</v>
      </c>
      <c r="C100" s="21" t="s">
        <v>15</v>
      </c>
      <c r="D100" s="22" t="s">
        <v>16</v>
      </c>
      <c r="E100" s="39" t="s">
        <v>278</v>
      </c>
      <c r="F100" s="21" t="s">
        <v>30</v>
      </c>
      <c r="G100" s="48"/>
      <c r="H100" s="32" t="s">
        <v>279</v>
      </c>
      <c r="I100" s="37">
        <v>11100</v>
      </c>
      <c r="J100" s="38">
        <v>41351</v>
      </c>
      <c r="K100" s="38">
        <v>41639</v>
      </c>
      <c r="L100" s="25">
        <f>217.01+48.28+19.01+2+23.56+851.12+185.28+1026.6+543.68+236.34+1270.8+501.82+278.03+1109.03+2123.87+513.7+226.08+423.01+134.2+63.4+86.75+263.3+100.38+198.78+78.3+376.45+11.94+187.53+73.54+33.9+22.88+14.09+27.96+82.77</f>
        <v>11355.39</v>
      </c>
    </row>
    <row r="101" spans="1:12" s="6" customFormat="1" ht="42.75" customHeight="1">
      <c r="A101" s="19">
        <v>98</v>
      </c>
      <c r="B101" s="41" t="s">
        <v>280</v>
      </c>
      <c r="C101" s="21" t="s">
        <v>15</v>
      </c>
      <c r="D101" s="22" t="s">
        <v>16</v>
      </c>
      <c r="E101" s="39" t="s">
        <v>281</v>
      </c>
      <c r="F101" s="21" t="s">
        <v>30</v>
      </c>
      <c r="G101" s="48"/>
      <c r="H101" s="32" t="s">
        <v>282</v>
      </c>
      <c r="I101" s="37">
        <v>20100</v>
      </c>
      <c r="J101" s="38">
        <v>41368</v>
      </c>
      <c r="K101" s="38">
        <v>43100</v>
      </c>
      <c r="L101" s="25">
        <f>1900+1900</f>
        <v>3800</v>
      </c>
    </row>
    <row r="102" spans="1:12" s="6" customFormat="1" ht="42.75" customHeight="1">
      <c r="A102" s="19">
        <v>99</v>
      </c>
      <c r="B102" s="41" t="s">
        <v>283</v>
      </c>
      <c r="C102" s="21" t="s">
        <v>15</v>
      </c>
      <c r="D102" s="22" t="s">
        <v>16</v>
      </c>
      <c r="E102" s="39" t="s">
        <v>284</v>
      </c>
      <c r="F102" s="21" t="s">
        <v>30</v>
      </c>
      <c r="G102" s="48"/>
      <c r="H102" s="32" t="s">
        <v>285</v>
      </c>
      <c r="I102" s="37">
        <f>22055.88/1.21</f>
        <v>18228</v>
      </c>
      <c r="J102" s="38">
        <v>41381</v>
      </c>
      <c r="K102" s="38">
        <v>41414</v>
      </c>
      <c r="L102" s="25">
        <v>17779.5</v>
      </c>
    </row>
    <row r="103" spans="1:12" s="6" customFormat="1" ht="42.75" customHeight="1">
      <c r="A103" s="19">
        <v>100</v>
      </c>
      <c r="B103" s="41" t="s">
        <v>286</v>
      </c>
      <c r="C103" s="21" t="s">
        <v>15</v>
      </c>
      <c r="D103" s="22" t="s">
        <v>16</v>
      </c>
      <c r="E103" s="39" t="s">
        <v>287</v>
      </c>
      <c r="F103" s="21" t="s">
        <v>30</v>
      </c>
      <c r="G103" s="48"/>
      <c r="H103" s="32" t="s">
        <v>288</v>
      </c>
      <c r="I103" s="37">
        <v>2700</v>
      </c>
      <c r="J103" s="38">
        <v>41381</v>
      </c>
      <c r="K103" s="38">
        <v>41403</v>
      </c>
      <c r="L103" s="25">
        <v>2700</v>
      </c>
    </row>
    <row r="104" spans="1:12" s="6" customFormat="1" ht="42.75" customHeight="1">
      <c r="A104" s="19">
        <v>101</v>
      </c>
      <c r="B104" s="41" t="s">
        <v>289</v>
      </c>
      <c r="C104" s="21" t="s">
        <v>15</v>
      </c>
      <c r="D104" s="22" t="s">
        <v>16</v>
      </c>
      <c r="E104" s="39" t="s">
        <v>290</v>
      </c>
      <c r="F104" s="21" t="s">
        <v>30</v>
      </c>
      <c r="G104" s="48"/>
      <c r="H104" s="32" t="s">
        <v>291</v>
      </c>
      <c r="I104" s="37">
        <v>244</v>
      </c>
      <c r="J104" s="38">
        <v>41368</v>
      </c>
      <c r="K104" s="38">
        <v>41389</v>
      </c>
      <c r="L104" s="25">
        <v>244</v>
      </c>
    </row>
    <row r="105" spans="1:12" s="6" customFormat="1" ht="42.75" customHeight="1">
      <c r="A105" s="19">
        <v>102</v>
      </c>
      <c r="B105" s="41" t="s">
        <v>292</v>
      </c>
      <c r="C105" s="21" t="s">
        <v>15</v>
      </c>
      <c r="D105" s="22" t="s">
        <v>16</v>
      </c>
      <c r="E105" s="39" t="s">
        <v>293</v>
      </c>
      <c r="F105" s="21" t="s">
        <v>30</v>
      </c>
      <c r="G105" s="48"/>
      <c r="H105" s="32" t="s">
        <v>294</v>
      </c>
      <c r="I105" s="37">
        <v>8850</v>
      </c>
      <c r="J105" s="38">
        <v>41379</v>
      </c>
      <c r="K105" s="38">
        <v>41455</v>
      </c>
      <c r="L105" s="25">
        <v>8850</v>
      </c>
    </row>
    <row r="106" spans="1:12" s="6" customFormat="1" ht="42.75" customHeight="1">
      <c r="A106" s="19">
        <v>103</v>
      </c>
      <c r="B106" s="41" t="s">
        <v>295</v>
      </c>
      <c r="C106" s="21" t="s">
        <v>15</v>
      </c>
      <c r="D106" s="22" t="s">
        <v>16</v>
      </c>
      <c r="E106" s="39" t="s">
        <v>296</v>
      </c>
      <c r="F106" s="21" t="s">
        <v>30</v>
      </c>
      <c r="G106" s="48"/>
      <c r="H106" s="32" t="s">
        <v>297</v>
      </c>
      <c r="I106" s="37">
        <v>700</v>
      </c>
      <c r="J106" s="38">
        <v>41394</v>
      </c>
      <c r="K106" s="38">
        <v>41404</v>
      </c>
      <c r="L106" s="25">
        <f>694.26+450</f>
        <v>1144.26</v>
      </c>
    </row>
    <row r="107" spans="1:12" s="6" customFormat="1" ht="42.75" customHeight="1">
      <c r="A107" s="19">
        <v>104</v>
      </c>
      <c r="B107" s="41" t="s">
        <v>298</v>
      </c>
      <c r="C107" s="21" t="s">
        <v>15</v>
      </c>
      <c r="D107" s="22" t="s">
        <v>16</v>
      </c>
      <c r="E107" s="39" t="s">
        <v>299</v>
      </c>
      <c r="F107" s="21" t="s">
        <v>30</v>
      </c>
      <c r="G107" s="48"/>
      <c r="H107" s="32" t="s">
        <v>255</v>
      </c>
      <c r="I107" s="37">
        <v>300</v>
      </c>
      <c r="J107" s="38">
        <v>41403</v>
      </c>
      <c r="K107" s="38">
        <v>41409</v>
      </c>
      <c r="L107" s="25">
        <v>300</v>
      </c>
    </row>
    <row r="108" spans="1:12" s="6" customFormat="1" ht="42.75" customHeight="1">
      <c r="A108" s="19">
        <v>105</v>
      </c>
      <c r="B108" s="41" t="s">
        <v>300</v>
      </c>
      <c r="C108" s="21" t="s">
        <v>15</v>
      </c>
      <c r="D108" s="22" t="s">
        <v>16</v>
      </c>
      <c r="E108" s="39" t="s">
        <v>301</v>
      </c>
      <c r="F108" s="21" t="s">
        <v>30</v>
      </c>
      <c r="G108" s="48"/>
      <c r="H108" s="32" t="s">
        <v>72</v>
      </c>
      <c r="I108" s="37">
        <f>21901/1.21</f>
        <v>18100</v>
      </c>
      <c r="J108" s="38">
        <v>41409</v>
      </c>
      <c r="K108" s="38">
        <v>41440</v>
      </c>
      <c r="L108" s="25">
        <v>18100</v>
      </c>
    </row>
    <row r="109" spans="1:12" s="6" customFormat="1" ht="42.75" customHeight="1">
      <c r="A109" s="19">
        <v>106</v>
      </c>
      <c r="B109" s="41" t="s">
        <v>302</v>
      </c>
      <c r="C109" s="21" t="s">
        <v>15</v>
      </c>
      <c r="D109" s="22" t="s">
        <v>16</v>
      </c>
      <c r="E109" s="39" t="s">
        <v>303</v>
      </c>
      <c r="F109" s="21" t="s">
        <v>30</v>
      </c>
      <c r="G109" s="48"/>
      <c r="H109" s="32" t="s">
        <v>255</v>
      </c>
      <c r="I109" s="37">
        <v>2300</v>
      </c>
      <c r="J109" s="38">
        <v>41415</v>
      </c>
      <c r="K109" s="38">
        <v>41789</v>
      </c>
      <c r="L109" s="25">
        <f>382.74+168.16+168.16+162.74+168.16+162.74+168.16+168.16+151.89+162.74+168.16+168.16</f>
        <v>2199.9700000000003</v>
      </c>
    </row>
    <row r="110" spans="1:12" s="6" customFormat="1" ht="42.75" customHeight="1">
      <c r="A110" s="19">
        <v>107</v>
      </c>
      <c r="B110" s="41" t="s">
        <v>304</v>
      </c>
      <c r="C110" s="21" t="s">
        <v>15</v>
      </c>
      <c r="D110" s="22" t="s">
        <v>16</v>
      </c>
      <c r="E110" s="39" t="s">
        <v>305</v>
      </c>
      <c r="F110" s="21" t="s">
        <v>30</v>
      </c>
      <c r="G110" s="48"/>
      <c r="H110" s="32" t="s">
        <v>306</v>
      </c>
      <c r="I110" s="37">
        <v>2080</v>
      </c>
      <c r="J110" s="38">
        <v>41416</v>
      </c>
      <c r="K110" s="38">
        <v>41639</v>
      </c>
      <c r="L110" s="25">
        <v>2080</v>
      </c>
    </row>
    <row r="111" spans="1:12" s="6" customFormat="1" ht="42.75" customHeight="1">
      <c r="A111" s="19">
        <v>108</v>
      </c>
      <c r="B111" s="41" t="s">
        <v>307</v>
      </c>
      <c r="C111" s="21" t="s">
        <v>15</v>
      </c>
      <c r="D111" s="22" t="s">
        <v>16</v>
      </c>
      <c r="E111" s="39" t="s">
        <v>308</v>
      </c>
      <c r="F111" s="21" t="s">
        <v>30</v>
      </c>
      <c r="G111" s="48"/>
      <c r="H111" s="32" t="s">
        <v>309</v>
      </c>
      <c r="I111" s="37">
        <v>400</v>
      </c>
      <c r="J111" s="38">
        <v>41429</v>
      </c>
      <c r="K111" s="38">
        <v>41455</v>
      </c>
      <c r="L111" s="25">
        <v>400</v>
      </c>
    </row>
    <row r="112" spans="1:12" s="6" customFormat="1" ht="42.75" customHeight="1">
      <c r="A112" s="19">
        <v>109</v>
      </c>
      <c r="B112" s="41" t="s">
        <v>310</v>
      </c>
      <c r="C112" s="21" t="s">
        <v>15</v>
      </c>
      <c r="D112" s="22" t="s">
        <v>16</v>
      </c>
      <c r="E112" s="39" t="s">
        <v>311</v>
      </c>
      <c r="F112" s="21" t="s">
        <v>30</v>
      </c>
      <c r="G112" s="48"/>
      <c r="H112" s="32" t="s">
        <v>312</v>
      </c>
      <c r="I112" s="37">
        <v>12396.7</v>
      </c>
      <c r="J112" s="38">
        <v>41432</v>
      </c>
      <c r="K112" s="38">
        <v>41455</v>
      </c>
      <c r="L112" s="25">
        <v>12396.7</v>
      </c>
    </row>
    <row r="113" spans="1:12" s="6" customFormat="1" ht="42.75" customHeight="1">
      <c r="A113" s="19">
        <v>110</v>
      </c>
      <c r="B113" s="41" t="s">
        <v>313</v>
      </c>
      <c r="C113" s="21" t="s">
        <v>15</v>
      </c>
      <c r="D113" s="22" t="s">
        <v>16</v>
      </c>
      <c r="E113" s="39" t="s">
        <v>314</v>
      </c>
      <c r="F113" s="21" t="s">
        <v>30</v>
      </c>
      <c r="G113" s="48"/>
      <c r="H113" s="32" t="s">
        <v>80</v>
      </c>
      <c r="I113" s="37">
        <v>1600</v>
      </c>
      <c r="J113" s="38">
        <v>41442</v>
      </c>
      <c r="K113" s="38">
        <v>41455</v>
      </c>
      <c r="L113" s="25">
        <v>1600</v>
      </c>
    </row>
    <row r="114" spans="1:12" s="6" customFormat="1" ht="42.75" customHeight="1">
      <c r="A114" s="19">
        <v>111</v>
      </c>
      <c r="B114" s="41" t="s">
        <v>315</v>
      </c>
      <c r="C114" s="21" t="s">
        <v>15</v>
      </c>
      <c r="D114" s="22" t="s">
        <v>16</v>
      </c>
      <c r="E114" s="39" t="s">
        <v>316</v>
      </c>
      <c r="F114" s="21" t="s">
        <v>30</v>
      </c>
      <c r="G114" s="48"/>
      <c r="H114" s="32" t="s">
        <v>100</v>
      </c>
      <c r="I114" s="37">
        <v>585</v>
      </c>
      <c r="J114" s="38">
        <v>41518</v>
      </c>
      <c r="K114" s="38">
        <v>41882</v>
      </c>
      <c r="L114" s="25">
        <v>585</v>
      </c>
    </row>
    <row r="115" spans="1:12" s="6" customFormat="1" ht="42.75" customHeight="1">
      <c r="A115" s="19">
        <v>112</v>
      </c>
      <c r="B115" s="41" t="s">
        <v>317</v>
      </c>
      <c r="C115" s="21" t="s">
        <v>15</v>
      </c>
      <c r="D115" s="22" t="s">
        <v>16</v>
      </c>
      <c r="E115" s="39" t="s">
        <v>318</v>
      </c>
      <c r="F115" s="21" t="s">
        <v>30</v>
      </c>
      <c r="G115" s="48"/>
      <c r="H115" s="32" t="s">
        <v>100</v>
      </c>
      <c r="I115" s="37">
        <v>1050</v>
      </c>
      <c r="J115" s="38">
        <v>41518</v>
      </c>
      <c r="K115" s="38">
        <v>41882</v>
      </c>
      <c r="L115" s="25">
        <f>88.2+96.6+84+79.8+88.2+84+88.2+84</f>
        <v>693</v>
      </c>
    </row>
    <row r="116" spans="1:12" s="6" customFormat="1" ht="42.75" customHeight="1">
      <c r="A116" s="19">
        <v>113</v>
      </c>
      <c r="B116" s="41" t="s">
        <v>319</v>
      </c>
      <c r="C116" s="21" t="s">
        <v>15</v>
      </c>
      <c r="D116" s="22" t="s">
        <v>16</v>
      </c>
      <c r="E116" s="39" t="s">
        <v>320</v>
      </c>
      <c r="F116" s="21" t="s">
        <v>30</v>
      </c>
      <c r="G116" s="48"/>
      <c r="H116" s="32" t="s">
        <v>321</v>
      </c>
      <c r="I116" s="37">
        <v>2994.75</v>
      </c>
      <c r="J116" s="38">
        <v>41473</v>
      </c>
      <c r="K116" s="38">
        <v>41480</v>
      </c>
      <c r="L116" s="25">
        <v>2994.75</v>
      </c>
    </row>
    <row r="117" spans="1:12" s="6" customFormat="1" ht="42.75" customHeight="1">
      <c r="A117" s="19">
        <v>114</v>
      </c>
      <c r="B117" s="41" t="s">
        <v>322</v>
      </c>
      <c r="C117" s="21" t="s">
        <v>15</v>
      </c>
      <c r="D117" s="22" t="s">
        <v>16</v>
      </c>
      <c r="E117" s="39" t="s">
        <v>323</v>
      </c>
      <c r="F117" s="21" t="s">
        <v>30</v>
      </c>
      <c r="G117" s="48"/>
      <c r="H117" s="32" t="s">
        <v>324</v>
      </c>
      <c r="I117" s="37">
        <v>2856</v>
      </c>
      <c r="J117" s="38">
        <v>41548</v>
      </c>
      <c r="K117" s="38">
        <v>43008</v>
      </c>
      <c r="L117" s="25">
        <v>714</v>
      </c>
    </row>
    <row r="118" spans="1:12" s="6" customFormat="1" ht="42.75" customHeight="1">
      <c r="A118" s="19">
        <v>115</v>
      </c>
      <c r="B118" s="41" t="s">
        <v>325</v>
      </c>
      <c r="C118" s="21" t="s">
        <v>15</v>
      </c>
      <c r="D118" s="22" t="s">
        <v>16</v>
      </c>
      <c r="E118" s="39" t="s">
        <v>326</v>
      </c>
      <c r="F118" s="21" t="s">
        <v>30</v>
      </c>
      <c r="G118" s="48"/>
      <c r="H118" s="32" t="s">
        <v>91</v>
      </c>
      <c r="I118" s="37">
        <v>764</v>
      </c>
      <c r="J118" s="38">
        <v>41498</v>
      </c>
      <c r="K118" s="38">
        <v>41547</v>
      </c>
      <c r="L118" s="25">
        <v>764</v>
      </c>
    </row>
    <row r="119" spans="1:12" s="6" customFormat="1" ht="42.75" customHeight="1">
      <c r="A119" s="19">
        <v>116</v>
      </c>
      <c r="B119" s="20" t="s">
        <v>327</v>
      </c>
      <c r="C119" s="21" t="s">
        <v>15</v>
      </c>
      <c r="D119" s="22" t="s">
        <v>16</v>
      </c>
      <c r="E119" s="27" t="s">
        <v>328</v>
      </c>
      <c r="F119" s="21" t="s">
        <v>30</v>
      </c>
      <c r="G119" s="19"/>
      <c r="H119" s="23" t="s">
        <v>143</v>
      </c>
      <c r="I119" s="37">
        <v>2224</v>
      </c>
      <c r="J119" s="26">
        <v>41396</v>
      </c>
      <c r="K119" s="38">
        <v>41411</v>
      </c>
      <c r="L119" s="25">
        <v>2224</v>
      </c>
    </row>
    <row r="120" spans="1:12" s="6" customFormat="1" ht="42.75" customHeight="1">
      <c r="A120" s="19">
        <v>117</v>
      </c>
      <c r="B120" s="20" t="s">
        <v>329</v>
      </c>
      <c r="C120" s="21" t="s">
        <v>15</v>
      </c>
      <c r="D120" s="22" t="s">
        <v>16</v>
      </c>
      <c r="E120" s="27" t="s">
        <v>330</v>
      </c>
      <c r="F120" s="21" t="s">
        <v>30</v>
      </c>
      <c r="G120" s="34"/>
      <c r="H120" s="23" t="s">
        <v>331</v>
      </c>
      <c r="I120" s="37">
        <v>3234</v>
      </c>
      <c r="J120" s="38">
        <v>41466</v>
      </c>
      <c r="K120" s="38">
        <v>41470</v>
      </c>
      <c r="L120" s="25">
        <v>3234</v>
      </c>
    </row>
    <row r="121" spans="1:12" s="6" customFormat="1" ht="42.75" customHeight="1">
      <c r="A121" s="19">
        <v>118</v>
      </c>
      <c r="B121" s="20" t="s">
        <v>332</v>
      </c>
      <c r="C121" s="21" t="s">
        <v>15</v>
      </c>
      <c r="D121" s="22" t="s">
        <v>16</v>
      </c>
      <c r="E121" s="27" t="s">
        <v>268</v>
      </c>
      <c r="F121" s="21" t="s">
        <v>30</v>
      </c>
      <c r="G121" s="48"/>
      <c r="H121" s="23" t="s">
        <v>269</v>
      </c>
      <c r="I121" s="37">
        <v>1180.4</v>
      </c>
      <c r="J121" s="38">
        <v>41487</v>
      </c>
      <c r="K121" s="38">
        <v>41517</v>
      </c>
      <c r="L121" s="25">
        <v>1180.4</v>
      </c>
    </row>
    <row r="122" spans="1:12" s="6" customFormat="1" ht="42.75" customHeight="1">
      <c r="A122" s="19">
        <v>119</v>
      </c>
      <c r="B122" s="20" t="s">
        <v>333</v>
      </c>
      <c r="C122" s="21" t="s">
        <v>15</v>
      </c>
      <c r="D122" s="22" t="s">
        <v>16</v>
      </c>
      <c r="E122" s="27" t="s">
        <v>334</v>
      </c>
      <c r="F122" s="21" t="s">
        <v>30</v>
      </c>
      <c r="G122" s="34"/>
      <c r="H122" s="49" t="s">
        <v>39</v>
      </c>
      <c r="I122" s="37">
        <v>78500</v>
      </c>
      <c r="J122" s="26" t="s">
        <v>40</v>
      </c>
      <c r="K122" s="38">
        <v>41639</v>
      </c>
      <c r="L122" s="25">
        <f>799.5+1743+578.5+1692+942+481-1673</f>
        <v>4563</v>
      </c>
    </row>
    <row r="123" spans="1:12" s="6" customFormat="1" ht="42.75" customHeight="1">
      <c r="A123" s="19">
        <v>120</v>
      </c>
      <c r="B123" s="20" t="s">
        <v>335</v>
      </c>
      <c r="C123" s="21" t="s">
        <v>15</v>
      </c>
      <c r="D123" s="22" t="s">
        <v>16</v>
      </c>
      <c r="E123" s="27" t="s">
        <v>334</v>
      </c>
      <c r="F123" s="21" t="s">
        <v>30</v>
      </c>
      <c r="G123" s="34"/>
      <c r="H123" s="29" t="s">
        <v>39</v>
      </c>
      <c r="I123" s="37">
        <v>23000</v>
      </c>
      <c r="J123" s="26" t="s">
        <v>40</v>
      </c>
      <c r="K123" s="38">
        <v>41274</v>
      </c>
      <c r="L123" s="25">
        <f>368+539.5</f>
        <v>907.5</v>
      </c>
    </row>
    <row r="124" spans="1:12" s="6" customFormat="1" ht="42.75" customHeight="1">
      <c r="A124" s="19">
        <v>121</v>
      </c>
      <c r="B124" s="41" t="s">
        <v>336</v>
      </c>
      <c r="C124" s="21" t="s">
        <v>15</v>
      </c>
      <c r="D124" s="22" t="s">
        <v>16</v>
      </c>
      <c r="E124" s="39" t="s">
        <v>337</v>
      </c>
      <c r="F124" s="21" t="s">
        <v>30</v>
      </c>
      <c r="G124" s="48"/>
      <c r="H124" s="32" t="s">
        <v>338</v>
      </c>
      <c r="I124" s="37">
        <v>412.88</v>
      </c>
      <c r="J124" s="38">
        <v>41600</v>
      </c>
      <c r="K124" s="38">
        <v>41547</v>
      </c>
      <c r="L124" s="25">
        <v>409.45</v>
      </c>
    </row>
    <row r="125" spans="1:12" s="6" customFormat="1" ht="83.25" customHeight="1">
      <c r="A125" s="19">
        <v>122</v>
      </c>
      <c r="B125" s="41" t="s">
        <v>339</v>
      </c>
      <c r="C125" s="21" t="s">
        <v>15</v>
      </c>
      <c r="D125" s="22" t="s">
        <v>16</v>
      </c>
      <c r="E125" s="39" t="s">
        <v>340</v>
      </c>
      <c r="F125" s="21" t="s">
        <v>30</v>
      </c>
      <c r="G125" s="39" t="s">
        <v>341</v>
      </c>
      <c r="H125" s="32" t="s">
        <v>342</v>
      </c>
      <c r="I125" s="37">
        <v>4178.2</v>
      </c>
      <c r="J125" s="38">
        <v>41528</v>
      </c>
      <c r="K125" s="38">
        <v>41557</v>
      </c>
      <c r="L125" s="25">
        <v>771.29</v>
      </c>
    </row>
    <row r="126" spans="1:12" s="6" customFormat="1" ht="42.75" customHeight="1">
      <c r="A126" s="19">
        <v>123</v>
      </c>
      <c r="B126" s="41" t="s">
        <v>343</v>
      </c>
      <c r="C126" s="21" t="s">
        <v>15</v>
      </c>
      <c r="D126" s="22" t="s">
        <v>16</v>
      </c>
      <c r="E126" s="39" t="s">
        <v>344</v>
      </c>
      <c r="F126" s="21" t="s">
        <v>30</v>
      </c>
      <c r="G126" s="48"/>
      <c r="H126" s="32" t="s">
        <v>345</v>
      </c>
      <c r="I126" s="37">
        <v>112</v>
      </c>
      <c r="J126" s="38">
        <v>41551</v>
      </c>
      <c r="K126" s="38">
        <v>41608</v>
      </c>
      <c r="L126" s="25">
        <v>112</v>
      </c>
    </row>
    <row r="127" spans="1:12" s="6" customFormat="1" ht="42.75" customHeight="1">
      <c r="A127" s="19">
        <v>124</v>
      </c>
      <c r="B127" s="41" t="s">
        <v>346</v>
      </c>
      <c r="C127" s="21" t="s">
        <v>15</v>
      </c>
      <c r="D127" s="22" t="s">
        <v>16</v>
      </c>
      <c r="E127" s="39" t="s">
        <v>347</v>
      </c>
      <c r="F127" s="21" t="s">
        <v>30</v>
      </c>
      <c r="G127" s="48"/>
      <c r="H127" s="32" t="s">
        <v>272</v>
      </c>
      <c r="I127" s="37">
        <v>3252</v>
      </c>
      <c r="J127" s="38">
        <v>41640</v>
      </c>
      <c r="K127" s="38">
        <v>42735</v>
      </c>
      <c r="L127" s="25">
        <v>1083.48</v>
      </c>
    </row>
    <row r="128" spans="1:12" s="6" customFormat="1" ht="42.75" customHeight="1">
      <c r="A128" s="19">
        <v>125</v>
      </c>
      <c r="B128" s="41" t="s">
        <v>348</v>
      </c>
      <c r="C128" s="21" t="s">
        <v>15</v>
      </c>
      <c r="D128" s="22" t="s">
        <v>16</v>
      </c>
      <c r="E128" s="39" t="s">
        <v>349</v>
      </c>
      <c r="F128" s="21" t="s">
        <v>30</v>
      </c>
      <c r="G128" s="48"/>
      <c r="H128" s="32" t="s">
        <v>272</v>
      </c>
      <c r="I128" s="37">
        <f>870+555</f>
        <v>1425</v>
      </c>
      <c r="J128" s="38">
        <v>41609</v>
      </c>
      <c r="K128" s="38">
        <v>42704</v>
      </c>
      <c r="L128" s="25">
        <v>0</v>
      </c>
    </row>
    <row r="129" spans="1:12" s="6" customFormat="1" ht="42.75" customHeight="1">
      <c r="A129" s="19">
        <v>126</v>
      </c>
      <c r="B129" s="41" t="s">
        <v>350</v>
      </c>
      <c r="C129" s="21" t="s">
        <v>15</v>
      </c>
      <c r="D129" s="22" t="s">
        <v>16</v>
      </c>
      <c r="E129" s="39" t="s">
        <v>351</v>
      </c>
      <c r="F129" s="21" t="s">
        <v>30</v>
      </c>
      <c r="G129" s="48"/>
      <c r="H129" s="32" t="s">
        <v>352</v>
      </c>
      <c r="I129" s="37">
        <v>1300</v>
      </c>
      <c r="J129" s="38">
        <v>41558</v>
      </c>
      <c r="K129" s="38">
        <v>41565</v>
      </c>
      <c r="L129" s="25">
        <v>1300</v>
      </c>
    </row>
    <row r="130" spans="1:12" s="6" customFormat="1" ht="42.75" customHeight="1">
      <c r="A130" s="19">
        <v>127</v>
      </c>
      <c r="B130" s="41" t="s">
        <v>353</v>
      </c>
      <c r="C130" s="21" t="s">
        <v>15</v>
      </c>
      <c r="D130" s="22" t="s">
        <v>16</v>
      </c>
      <c r="E130" s="39" t="s">
        <v>354</v>
      </c>
      <c r="F130" s="21" t="s">
        <v>30</v>
      </c>
      <c r="G130" s="48"/>
      <c r="H130" s="32" t="s">
        <v>355</v>
      </c>
      <c r="I130" s="37">
        <v>1830</v>
      </c>
      <c r="J130" s="38">
        <v>41569</v>
      </c>
      <c r="K130" s="38">
        <v>41608</v>
      </c>
      <c r="L130" s="25">
        <v>1830</v>
      </c>
    </row>
    <row r="131" spans="1:12" s="6" customFormat="1" ht="42.75" customHeight="1">
      <c r="A131" s="19">
        <v>128</v>
      </c>
      <c r="B131" s="41" t="s">
        <v>356</v>
      </c>
      <c r="C131" s="21" t="s">
        <v>15</v>
      </c>
      <c r="D131" s="22" t="s">
        <v>16</v>
      </c>
      <c r="E131" s="39" t="s">
        <v>357</v>
      </c>
      <c r="F131" s="21" t="s">
        <v>30</v>
      </c>
      <c r="G131" s="48"/>
      <c r="H131" s="32" t="s">
        <v>358</v>
      </c>
      <c r="I131" s="37">
        <v>494</v>
      </c>
      <c r="J131" s="38">
        <v>41565</v>
      </c>
      <c r="K131" s="38">
        <v>41618</v>
      </c>
      <c r="L131" s="25">
        <v>494</v>
      </c>
    </row>
    <row r="132" spans="1:12" s="6" customFormat="1" ht="42.75" customHeight="1">
      <c r="A132" s="19">
        <v>129</v>
      </c>
      <c r="B132" s="41" t="s">
        <v>359</v>
      </c>
      <c r="C132" s="21" t="s">
        <v>15</v>
      </c>
      <c r="D132" s="22" t="s">
        <v>16</v>
      </c>
      <c r="E132" s="39" t="s">
        <v>360</v>
      </c>
      <c r="F132" s="21" t="s">
        <v>30</v>
      </c>
      <c r="G132" s="48"/>
      <c r="H132" s="32" t="s">
        <v>352</v>
      </c>
      <c r="I132" s="37">
        <v>6500</v>
      </c>
      <c r="J132" s="38">
        <v>41563</v>
      </c>
      <c r="K132" s="38">
        <v>41611</v>
      </c>
      <c r="L132" s="25">
        <v>6500</v>
      </c>
    </row>
    <row r="133" spans="1:12" s="6" customFormat="1" ht="42.75" customHeight="1">
      <c r="A133" s="19">
        <v>130</v>
      </c>
      <c r="B133" s="41" t="s">
        <v>361</v>
      </c>
      <c r="C133" s="21" t="s">
        <v>15</v>
      </c>
      <c r="D133" s="22" t="s">
        <v>16</v>
      </c>
      <c r="E133" s="39" t="s">
        <v>362</v>
      </c>
      <c r="F133" s="21" t="s">
        <v>30</v>
      </c>
      <c r="G133" s="48"/>
      <c r="H133" s="32" t="s">
        <v>55</v>
      </c>
      <c r="I133" s="37">
        <v>340</v>
      </c>
      <c r="J133" s="38">
        <v>41565</v>
      </c>
      <c r="K133" s="38">
        <v>41608</v>
      </c>
      <c r="L133" s="25">
        <v>340</v>
      </c>
    </row>
    <row r="134" spans="1:12" s="6" customFormat="1" ht="42.75" customHeight="1">
      <c r="A134" s="19">
        <v>131</v>
      </c>
      <c r="B134" s="41" t="s">
        <v>363</v>
      </c>
      <c r="C134" s="21" t="s">
        <v>15</v>
      </c>
      <c r="D134" s="22" t="s">
        <v>16</v>
      </c>
      <c r="E134" s="39" t="s">
        <v>364</v>
      </c>
      <c r="F134" s="21" t="s">
        <v>30</v>
      </c>
      <c r="G134" s="48"/>
      <c r="H134" s="32" t="s">
        <v>365</v>
      </c>
      <c r="I134" s="37">
        <v>8200</v>
      </c>
      <c r="J134" s="38">
        <v>41572</v>
      </c>
      <c r="K134" s="38">
        <v>41608</v>
      </c>
      <c r="L134" s="25">
        <v>8200</v>
      </c>
    </row>
    <row r="135" spans="1:12" s="6" customFormat="1" ht="42.75" customHeight="1">
      <c r="A135" s="19">
        <v>132</v>
      </c>
      <c r="B135" s="41" t="s">
        <v>366</v>
      </c>
      <c r="C135" s="21" t="s">
        <v>15</v>
      </c>
      <c r="D135" s="22" t="s">
        <v>16</v>
      </c>
      <c r="E135" s="39" t="s">
        <v>367</v>
      </c>
      <c r="F135" s="21" t="s">
        <v>30</v>
      </c>
      <c r="G135" s="48"/>
      <c r="H135" s="32" t="s">
        <v>62</v>
      </c>
      <c r="I135" s="37">
        <v>31665</v>
      </c>
      <c r="J135" s="38">
        <v>41640</v>
      </c>
      <c r="K135" s="38">
        <v>42369</v>
      </c>
      <c r="L135" s="25">
        <f>388.22+538.69+3958.13</f>
        <v>4885.04</v>
      </c>
    </row>
    <row r="136" spans="1:12" s="6" customFormat="1" ht="42.75" customHeight="1">
      <c r="A136" s="19">
        <v>133</v>
      </c>
      <c r="B136" s="41" t="s">
        <v>368</v>
      </c>
      <c r="C136" s="21" t="s">
        <v>15</v>
      </c>
      <c r="D136" s="22" t="s">
        <v>16</v>
      </c>
      <c r="E136" s="39" t="s">
        <v>369</v>
      </c>
      <c r="F136" s="21" t="s">
        <v>30</v>
      </c>
      <c r="G136" s="48"/>
      <c r="H136" s="32" t="s">
        <v>370</v>
      </c>
      <c r="I136" s="37">
        <v>4640</v>
      </c>
      <c r="J136" s="38">
        <v>41640</v>
      </c>
      <c r="K136" s="38">
        <v>42735</v>
      </c>
      <c r="L136" s="25">
        <v>2900</v>
      </c>
    </row>
    <row r="137" spans="1:12" s="6" customFormat="1" ht="42.75" customHeight="1">
      <c r="A137" s="19">
        <v>134</v>
      </c>
      <c r="B137" s="41" t="s">
        <v>371</v>
      </c>
      <c r="C137" s="21" t="s">
        <v>15</v>
      </c>
      <c r="D137" s="22" t="s">
        <v>16</v>
      </c>
      <c r="E137" s="39" t="s">
        <v>372</v>
      </c>
      <c r="F137" s="21" t="s">
        <v>30</v>
      </c>
      <c r="G137" s="48"/>
      <c r="H137" s="32" t="s">
        <v>373</v>
      </c>
      <c r="I137" s="37">
        <v>12800</v>
      </c>
      <c r="J137" s="38">
        <v>41599</v>
      </c>
      <c r="K137" s="38">
        <v>42004</v>
      </c>
      <c r="L137" s="25">
        <f>12400+1580+400</f>
        <v>14380</v>
      </c>
    </row>
    <row r="138" spans="1:12" s="6" customFormat="1" ht="42.75" customHeight="1">
      <c r="A138" s="19">
        <v>135</v>
      </c>
      <c r="B138" s="41" t="s">
        <v>374</v>
      </c>
      <c r="C138" s="21" t="s">
        <v>15</v>
      </c>
      <c r="D138" s="22" t="s">
        <v>16</v>
      </c>
      <c r="E138" s="39" t="s">
        <v>375</v>
      </c>
      <c r="F138" s="21" t="s">
        <v>30</v>
      </c>
      <c r="G138" s="48"/>
      <c r="H138" s="32" t="s">
        <v>321</v>
      </c>
      <c r="I138" s="37">
        <v>353.47</v>
      </c>
      <c r="J138" s="38">
        <v>41589</v>
      </c>
      <c r="K138" s="38">
        <v>41608</v>
      </c>
      <c r="L138" s="25">
        <v>353.47</v>
      </c>
    </row>
    <row r="139" spans="1:12" s="6" customFormat="1" ht="42.75" customHeight="1">
      <c r="A139" s="19">
        <v>136</v>
      </c>
      <c r="B139" s="41" t="s">
        <v>376</v>
      </c>
      <c r="C139" s="21" t="s">
        <v>15</v>
      </c>
      <c r="D139" s="22" t="s">
        <v>16</v>
      </c>
      <c r="E139" s="39" t="s">
        <v>377</v>
      </c>
      <c r="F139" s="21" t="s">
        <v>58</v>
      </c>
      <c r="G139" s="48"/>
      <c r="H139" s="32" t="s">
        <v>378</v>
      </c>
      <c r="I139" s="37">
        <v>12555</v>
      </c>
      <c r="J139" s="38">
        <v>41593</v>
      </c>
      <c r="K139" s="38">
        <v>41648</v>
      </c>
      <c r="L139" s="25">
        <v>12555</v>
      </c>
    </row>
    <row r="140" spans="1:12" s="6" customFormat="1" ht="42.75" customHeight="1">
      <c r="A140" s="19">
        <v>137</v>
      </c>
      <c r="B140" s="41" t="s">
        <v>379</v>
      </c>
      <c r="C140" s="21" t="s">
        <v>15</v>
      </c>
      <c r="D140" s="22" t="s">
        <v>16</v>
      </c>
      <c r="E140" s="39" t="s">
        <v>380</v>
      </c>
      <c r="F140" s="21" t="s">
        <v>30</v>
      </c>
      <c r="G140" s="48"/>
      <c r="H140" s="32" t="s">
        <v>381</v>
      </c>
      <c r="I140" s="37">
        <v>900</v>
      </c>
      <c r="J140" s="38">
        <v>41640</v>
      </c>
      <c r="K140" s="38">
        <v>42735</v>
      </c>
      <c r="L140" s="25">
        <v>300</v>
      </c>
    </row>
    <row r="141" spans="1:12" s="6" customFormat="1" ht="42.75" customHeight="1">
      <c r="A141" s="19">
        <v>138</v>
      </c>
      <c r="B141" s="41" t="s">
        <v>382</v>
      </c>
      <c r="C141" s="21" t="s">
        <v>15</v>
      </c>
      <c r="D141" s="22" t="s">
        <v>16</v>
      </c>
      <c r="E141" s="39" t="s">
        <v>383</v>
      </c>
      <c r="F141" s="21" t="s">
        <v>30</v>
      </c>
      <c r="G141" s="48"/>
      <c r="H141" s="32" t="s">
        <v>94</v>
      </c>
      <c r="I141" s="37">
        <v>413.16</v>
      </c>
      <c r="J141" s="38">
        <v>41640</v>
      </c>
      <c r="K141" s="38">
        <v>42369</v>
      </c>
      <c r="L141" s="25">
        <v>0</v>
      </c>
    </row>
    <row r="142" spans="1:12" s="6" customFormat="1" ht="42.75" customHeight="1">
      <c r="A142" s="19">
        <v>139</v>
      </c>
      <c r="B142" s="41" t="s">
        <v>384</v>
      </c>
      <c r="C142" s="21" t="s">
        <v>15</v>
      </c>
      <c r="D142" s="22" t="s">
        <v>16</v>
      </c>
      <c r="E142" s="39" t="s">
        <v>385</v>
      </c>
      <c r="F142" s="21" t="s">
        <v>58</v>
      </c>
      <c r="G142" s="48"/>
      <c r="H142" s="32" t="s">
        <v>386</v>
      </c>
      <c r="I142" s="37">
        <v>0</v>
      </c>
      <c r="J142" s="38">
        <v>41640</v>
      </c>
      <c r="K142" s="38">
        <v>42004</v>
      </c>
      <c r="L142" s="25">
        <f>3979.06+3629.63+2660.39+3268.61</f>
        <v>13537.69</v>
      </c>
    </row>
    <row r="143" spans="1:12" s="6" customFormat="1" ht="42.75" customHeight="1">
      <c r="A143" s="19">
        <v>140</v>
      </c>
      <c r="B143" s="41" t="s">
        <v>387</v>
      </c>
      <c r="C143" s="21" t="s">
        <v>15</v>
      </c>
      <c r="D143" s="22" t="s">
        <v>16</v>
      </c>
      <c r="E143" s="39" t="s">
        <v>388</v>
      </c>
      <c r="F143" s="21" t="s">
        <v>30</v>
      </c>
      <c r="G143" s="48"/>
      <c r="H143" s="32" t="s">
        <v>118</v>
      </c>
      <c r="I143" s="37">
        <v>15922</v>
      </c>
      <c r="J143" s="38">
        <v>41640</v>
      </c>
      <c r="K143" s="38">
        <v>42369</v>
      </c>
      <c r="L143" s="25">
        <f>123+1000+2091</f>
        <v>3214</v>
      </c>
    </row>
    <row r="144" spans="1:12" s="6" customFormat="1" ht="42.75" customHeight="1">
      <c r="A144" s="19">
        <v>141</v>
      </c>
      <c r="B144" s="41" t="s">
        <v>389</v>
      </c>
      <c r="C144" s="21" t="s">
        <v>15</v>
      </c>
      <c r="D144" s="22" t="s">
        <v>16</v>
      </c>
      <c r="E144" s="39" t="s">
        <v>390</v>
      </c>
      <c r="F144" s="21" t="s">
        <v>30</v>
      </c>
      <c r="G144" s="48"/>
      <c r="H144" s="32" t="s">
        <v>137</v>
      </c>
      <c r="I144" s="37">
        <v>11475.41</v>
      </c>
      <c r="J144" s="38">
        <v>41609</v>
      </c>
      <c r="K144" s="38">
        <v>42004</v>
      </c>
      <c r="L144" s="25">
        <v>3278.69</v>
      </c>
    </row>
    <row r="145" spans="1:12" s="6" customFormat="1" ht="42.75" customHeight="1">
      <c r="A145" s="19">
        <v>142</v>
      </c>
      <c r="B145" s="41" t="s">
        <v>391</v>
      </c>
      <c r="C145" s="21" t="s">
        <v>15</v>
      </c>
      <c r="D145" s="22" t="s">
        <v>16</v>
      </c>
      <c r="E145" s="39" t="s">
        <v>392</v>
      </c>
      <c r="F145" s="21" t="s">
        <v>30</v>
      </c>
      <c r="G145" s="48"/>
      <c r="H145" s="32" t="s">
        <v>97</v>
      </c>
      <c r="I145" s="37">
        <v>4680</v>
      </c>
      <c r="J145" s="38">
        <v>41640</v>
      </c>
      <c r="K145" s="38">
        <v>42735</v>
      </c>
      <c r="L145" s="25">
        <v>1560</v>
      </c>
    </row>
    <row r="146" spans="1:12" s="6" customFormat="1" ht="42.75" customHeight="1">
      <c r="A146" s="19">
        <v>143</v>
      </c>
      <c r="B146" s="41" t="s">
        <v>393</v>
      </c>
      <c r="C146" s="21" t="s">
        <v>15</v>
      </c>
      <c r="D146" s="22" t="s">
        <v>16</v>
      </c>
      <c r="E146" s="27" t="s">
        <v>144</v>
      </c>
      <c r="F146" s="21" t="s">
        <v>58</v>
      </c>
      <c r="G146" s="48"/>
      <c r="H146" s="32" t="s">
        <v>145</v>
      </c>
      <c r="I146" s="37">
        <v>194329</v>
      </c>
      <c r="J146" s="38">
        <v>41640</v>
      </c>
      <c r="K146" s="38">
        <v>42735</v>
      </c>
      <c r="L146" s="25">
        <f>5398.03+5398.04+5398.04+5398.04+5398.04</f>
        <v>26990.190000000002</v>
      </c>
    </row>
    <row r="147" spans="1:12" s="6" customFormat="1" ht="65.25" customHeight="1">
      <c r="A147" s="19">
        <v>144</v>
      </c>
      <c r="B147" s="41">
        <v>5396845162</v>
      </c>
      <c r="C147" s="21" t="s">
        <v>15</v>
      </c>
      <c r="D147" s="22" t="s">
        <v>16</v>
      </c>
      <c r="E147" s="27" t="s">
        <v>156</v>
      </c>
      <c r="F147" s="36" t="s">
        <v>18</v>
      </c>
      <c r="G147" s="39" t="s">
        <v>394</v>
      </c>
      <c r="H147" s="32" t="s">
        <v>158</v>
      </c>
      <c r="I147" s="37">
        <v>106913.94</v>
      </c>
      <c r="J147" s="38">
        <v>41640</v>
      </c>
      <c r="K147" s="38">
        <v>42004</v>
      </c>
      <c r="L147" s="25">
        <f>2490.05+580.41+6305.06+6841.53+5164.4</f>
        <v>21381.449999999997</v>
      </c>
    </row>
    <row r="148" spans="1:12" s="12" customFormat="1" ht="42.75" customHeight="1">
      <c r="A148" s="19">
        <v>145</v>
      </c>
      <c r="B148" s="20" t="s">
        <v>395</v>
      </c>
      <c r="C148" s="21" t="s">
        <v>15</v>
      </c>
      <c r="D148" s="22" t="s">
        <v>16</v>
      </c>
      <c r="E148" s="28" t="s">
        <v>396</v>
      </c>
      <c r="F148" s="21" t="s">
        <v>30</v>
      </c>
      <c r="G148" s="19"/>
      <c r="H148" s="32" t="s">
        <v>397</v>
      </c>
      <c r="I148" s="30">
        <v>14.25</v>
      </c>
      <c r="J148" s="31">
        <v>41333</v>
      </c>
      <c r="K148" s="31">
        <v>41393</v>
      </c>
      <c r="L148" s="25">
        <v>14.25</v>
      </c>
    </row>
    <row r="149" spans="1:12" s="12" customFormat="1" ht="42.75" customHeight="1">
      <c r="A149" s="19">
        <v>146</v>
      </c>
      <c r="B149" s="20">
        <v>0</v>
      </c>
      <c r="C149" s="21" t="s">
        <v>15</v>
      </c>
      <c r="D149" s="22" t="s">
        <v>16</v>
      </c>
      <c r="E149" s="28" t="s">
        <v>398</v>
      </c>
      <c r="F149" s="21" t="s">
        <v>58</v>
      </c>
      <c r="G149" s="19"/>
      <c r="H149" s="32" t="s">
        <v>39</v>
      </c>
      <c r="I149" s="30">
        <v>0</v>
      </c>
      <c r="J149" s="31">
        <v>41621</v>
      </c>
      <c r="K149" s="31">
        <v>42004</v>
      </c>
      <c r="L149" s="25">
        <v>0</v>
      </c>
    </row>
    <row r="150" spans="1:12" s="12" customFormat="1" ht="42.75" customHeight="1">
      <c r="A150" s="19">
        <v>147</v>
      </c>
      <c r="B150" s="20" t="s">
        <v>399</v>
      </c>
      <c r="C150" s="21" t="s">
        <v>15</v>
      </c>
      <c r="D150" s="22" t="s">
        <v>16</v>
      </c>
      <c r="E150" s="28" t="s">
        <v>400</v>
      </c>
      <c r="F150" s="21" t="s">
        <v>30</v>
      </c>
      <c r="G150" s="19"/>
      <c r="H150" s="32" t="s">
        <v>401</v>
      </c>
      <c r="I150" s="30">
        <v>585</v>
      </c>
      <c r="J150" s="31">
        <v>41627</v>
      </c>
      <c r="K150" s="31">
        <v>41670</v>
      </c>
      <c r="L150" s="25">
        <v>585</v>
      </c>
    </row>
    <row r="151" spans="1:12" s="12" customFormat="1" ht="42.75" customHeight="1">
      <c r="A151" s="19">
        <v>148</v>
      </c>
      <c r="B151" s="20" t="s">
        <v>402</v>
      </c>
      <c r="C151" s="21" t="s">
        <v>15</v>
      </c>
      <c r="D151" s="22" t="s">
        <v>16</v>
      </c>
      <c r="E151" s="28" t="s">
        <v>403</v>
      </c>
      <c r="F151" s="21" t="s">
        <v>30</v>
      </c>
      <c r="G151" s="19"/>
      <c r="H151" s="32" t="s">
        <v>91</v>
      </c>
      <c r="I151" s="30">
        <v>1350</v>
      </c>
      <c r="J151" s="31">
        <v>41640</v>
      </c>
      <c r="K151" s="31">
        <v>42735</v>
      </c>
      <c r="L151" s="25">
        <f>100+482.7+533+260</f>
        <v>1375.7</v>
      </c>
    </row>
    <row r="152" spans="1:12" s="12" customFormat="1" ht="42.75" customHeight="1">
      <c r="A152" s="19">
        <v>149</v>
      </c>
      <c r="B152" s="20">
        <v>0</v>
      </c>
      <c r="C152" s="21" t="s">
        <v>15</v>
      </c>
      <c r="D152" s="22" t="s">
        <v>16</v>
      </c>
      <c r="E152" s="28" t="s">
        <v>404</v>
      </c>
      <c r="F152" s="21" t="s">
        <v>405</v>
      </c>
      <c r="G152" s="19"/>
      <c r="H152" s="32" t="s">
        <v>406</v>
      </c>
      <c r="I152" s="30">
        <v>0</v>
      </c>
      <c r="J152" s="26" t="s">
        <v>40</v>
      </c>
      <c r="K152" s="26" t="s">
        <v>40</v>
      </c>
      <c r="L152" s="25">
        <f>132+66</f>
        <v>198</v>
      </c>
    </row>
    <row r="153" spans="1:12" s="12" customFormat="1" ht="42.75" customHeight="1">
      <c r="A153" s="19">
        <v>150</v>
      </c>
      <c r="B153" s="20">
        <v>0</v>
      </c>
      <c r="C153" s="21" t="s">
        <v>15</v>
      </c>
      <c r="D153" s="22" t="s">
        <v>16</v>
      </c>
      <c r="E153" s="27" t="s">
        <v>407</v>
      </c>
      <c r="F153" s="21" t="s">
        <v>405</v>
      </c>
      <c r="G153" s="19"/>
      <c r="H153" s="23" t="s">
        <v>408</v>
      </c>
      <c r="I153" s="25">
        <f>2419+2419</f>
        <v>4838</v>
      </c>
      <c r="J153" s="26">
        <v>40909</v>
      </c>
      <c r="K153" s="26">
        <v>41639</v>
      </c>
      <c r="L153" s="25">
        <f>1088.55+1209.5+1209.5</f>
        <v>3507.55</v>
      </c>
    </row>
    <row r="154" spans="1:12" s="12" customFormat="1" ht="42.75" customHeight="1">
      <c r="A154" s="19">
        <v>151</v>
      </c>
      <c r="B154" s="20">
        <v>0</v>
      </c>
      <c r="C154" s="21" t="s">
        <v>15</v>
      </c>
      <c r="D154" s="22" t="s">
        <v>16</v>
      </c>
      <c r="E154" s="28" t="s">
        <v>409</v>
      </c>
      <c r="F154" s="21" t="s">
        <v>405</v>
      </c>
      <c r="G154" s="19"/>
      <c r="H154" s="32" t="s">
        <v>410</v>
      </c>
      <c r="I154" s="30">
        <v>0</v>
      </c>
      <c r="J154" s="26" t="s">
        <v>40</v>
      </c>
      <c r="K154" s="26" t="s">
        <v>40</v>
      </c>
      <c r="L154" s="25">
        <v>0</v>
      </c>
    </row>
    <row r="155" spans="1:12" s="12" customFormat="1" ht="42.75" customHeight="1">
      <c r="A155" s="19">
        <v>152</v>
      </c>
      <c r="B155" s="20">
        <v>0</v>
      </c>
      <c r="C155" s="21" t="s">
        <v>15</v>
      </c>
      <c r="D155" s="22" t="s">
        <v>16</v>
      </c>
      <c r="E155" s="28" t="s">
        <v>411</v>
      </c>
      <c r="F155" s="21" t="s">
        <v>405</v>
      </c>
      <c r="G155" s="19"/>
      <c r="H155" s="32" t="s">
        <v>410</v>
      </c>
      <c r="I155" s="30">
        <v>0</v>
      </c>
      <c r="J155" s="26" t="s">
        <v>40</v>
      </c>
      <c r="K155" s="26" t="s">
        <v>40</v>
      </c>
      <c r="L155" s="25">
        <f>700+574.99</f>
        <v>1274.99</v>
      </c>
    </row>
    <row r="156" spans="1:12" s="12" customFormat="1" ht="42.75" customHeight="1">
      <c r="A156" s="19">
        <v>153</v>
      </c>
      <c r="B156" s="20">
        <v>0</v>
      </c>
      <c r="C156" s="21" t="s">
        <v>15</v>
      </c>
      <c r="D156" s="22" t="s">
        <v>16</v>
      </c>
      <c r="E156" s="28" t="s">
        <v>412</v>
      </c>
      <c r="F156" s="21" t="s">
        <v>405</v>
      </c>
      <c r="G156" s="19"/>
      <c r="H156" s="32" t="s">
        <v>410</v>
      </c>
      <c r="I156" s="30">
        <v>0</v>
      </c>
      <c r="J156" s="26" t="s">
        <v>40</v>
      </c>
      <c r="K156" s="26" t="s">
        <v>40</v>
      </c>
      <c r="L156" s="25">
        <v>8724.48</v>
      </c>
    </row>
    <row r="157" spans="1:12" s="12" customFormat="1" ht="42.75" customHeight="1">
      <c r="A157" s="19">
        <v>154</v>
      </c>
      <c r="B157" s="20">
        <v>0</v>
      </c>
      <c r="C157" s="21" t="s">
        <v>15</v>
      </c>
      <c r="D157" s="22" t="s">
        <v>16</v>
      </c>
      <c r="E157" s="28" t="s">
        <v>413</v>
      </c>
      <c r="F157" s="21" t="s">
        <v>405</v>
      </c>
      <c r="G157" s="19"/>
      <c r="H157" s="32" t="s">
        <v>410</v>
      </c>
      <c r="I157" s="30">
        <v>0</v>
      </c>
      <c r="J157" s="26" t="s">
        <v>40</v>
      </c>
      <c r="K157" s="26" t="s">
        <v>40</v>
      </c>
      <c r="L157" s="25">
        <f>9288+3746.27+8214.62+6522.77+7711.77+7948.6+10868.3+11291.57+6277.5+334.4+2322.5+140.6+1866.3+2379.7+1533.1+815.5+2236.7+1237.3</f>
        <v>84735.5</v>
      </c>
    </row>
    <row r="158" spans="1:12" s="12" customFormat="1" ht="42.75" customHeight="1">
      <c r="A158" s="19">
        <v>155</v>
      </c>
      <c r="B158" s="20">
        <v>0</v>
      </c>
      <c r="C158" s="21" t="s">
        <v>15</v>
      </c>
      <c r="D158" s="22" t="s">
        <v>16</v>
      </c>
      <c r="E158" s="28" t="s">
        <v>414</v>
      </c>
      <c r="F158" s="21" t="s">
        <v>405</v>
      </c>
      <c r="G158" s="19"/>
      <c r="H158" s="32" t="s">
        <v>410</v>
      </c>
      <c r="I158" s="30">
        <v>0</v>
      </c>
      <c r="J158" s="26" t="s">
        <v>40</v>
      </c>
      <c r="K158" s="26" t="s">
        <v>415</v>
      </c>
      <c r="L158" s="25">
        <v>0</v>
      </c>
    </row>
    <row r="159" spans="1:12" s="12" customFormat="1" ht="42.75" customHeight="1">
      <c r="A159" s="19">
        <v>156</v>
      </c>
      <c r="B159" s="20">
        <v>0</v>
      </c>
      <c r="C159" s="21" t="s">
        <v>15</v>
      </c>
      <c r="D159" s="22" t="s">
        <v>16</v>
      </c>
      <c r="E159" s="28" t="s">
        <v>416</v>
      </c>
      <c r="F159" s="21" t="s">
        <v>405</v>
      </c>
      <c r="G159" s="19"/>
      <c r="H159" s="32" t="s">
        <v>410</v>
      </c>
      <c r="I159" s="30">
        <v>0</v>
      </c>
      <c r="J159" s="26" t="s">
        <v>40</v>
      </c>
      <c r="K159" s="26" t="s">
        <v>40</v>
      </c>
      <c r="L159" s="25">
        <v>0</v>
      </c>
    </row>
    <row r="160" spans="1:12" s="12" customFormat="1" ht="42.75" customHeight="1">
      <c r="A160" s="19">
        <v>157</v>
      </c>
      <c r="B160" s="20">
        <v>0</v>
      </c>
      <c r="C160" s="21" t="s">
        <v>15</v>
      </c>
      <c r="D160" s="22" t="s">
        <v>16</v>
      </c>
      <c r="E160" s="28" t="s">
        <v>417</v>
      </c>
      <c r="F160" s="21" t="s">
        <v>405</v>
      </c>
      <c r="G160" s="19"/>
      <c r="H160" s="32" t="s">
        <v>410</v>
      </c>
      <c r="I160" s="30">
        <v>0</v>
      </c>
      <c r="J160" s="26" t="s">
        <v>40</v>
      </c>
      <c r="K160" s="26" t="s">
        <v>40</v>
      </c>
      <c r="L160" s="25">
        <f>725.29+699+725.29+996.98+844.61+714.79+716.06</f>
        <v>5422.02</v>
      </c>
    </row>
    <row r="161" spans="1:12" s="12" customFormat="1" ht="42.75" customHeight="1">
      <c r="A161" s="19">
        <v>158</v>
      </c>
      <c r="B161" s="20">
        <v>0</v>
      </c>
      <c r="C161" s="21" t="s">
        <v>15</v>
      </c>
      <c r="D161" s="22" t="s">
        <v>16</v>
      </c>
      <c r="E161" s="28" t="s">
        <v>418</v>
      </c>
      <c r="F161" s="21" t="s">
        <v>405</v>
      </c>
      <c r="G161" s="19"/>
      <c r="H161" s="32" t="s">
        <v>410</v>
      </c>
      <c r="I161" s="30">
        <v>0</v>
      </c>
      <c r="J161" s="26" t="s">
        <v>40</v>
      </c>
      <c r="K161" s="26" t="s">
        <v>40</v>
      </c>
      <c r="L161" s="25">
        <f>447+447+447+447</f>
        <v>1788</v>
      </c>
    </row>
    <row r="162" spans="1:12" s="12" customFormat="1" ht="42.75" customHeight="1">
      <c r="A162" s="19">
        <v>159</v>
      </c>
      <c r="B162" s="20">
        <v>0</v>
      </c>
      <c r="C162" s="21" t="s">
        <v>15</v>
      </c>
      <c r="D162" s="22" t="s">
        <v>16</v>
      </c>
      <c r="E162" s="28" t="s">
        <v>419</v>
      </c>
      <c r="F162" s="21" t="s">
        <v>405</v>
      </c>
      <c r="G162" s="19"/>
      <c r="H162" s="32" t="s">
        <v>410</v>
      </c>
      <c r="I162" s="30">
        <v>0</v>
      </c>
      <c r="J162" s="26" t="s">
        <v>40</v>
      </c>
      <c r="K162" s="26" t="s">
        <v>40</v>
      </c>
      <c r="L162" s="25">
        <f>330+358+322</f>
        <v>1010</v>
      </c>
    </row>
    <row r="163" spans="1:12" s="12" customFormat="1" ht="42.75" customHeight="1">
      <c r="A163" s="19">
        <v>160</v>
      </c>
      <c r="B163" s="20">
        <v>0</v>
      </c>
      <c r="C163" s="21" t="s">
        <v>15</v>
      </c>
      <c r="D163" s="22" t="s">
        <v>16</v>
      </c>
      <c r="E163" s="28" t="s">
        <v>420</v>
      </c>
      <c r="F163" s="21" t="s">
        <v>405</v>
      </c>
      <c r="G163" s="19"/>
      <c r="H163" s="32" t="s">
        <v>410</v>
      </c>
      <c r="I163" s="30">
        <v>0</v>
      </c>
      <c r="J163" s="26" t="s">
        <v>40</v>
      </c>
      <c r="K163" s="26" t="s">
        <v>40</v>
      </c>
      <c r="L163" s="25">
        <v>0</v>
      </c>
    </row>
    <row r="164" spans="1:12" s="12" customFormat="1" ht="42.75" customHeight="1">
      <c r="A164" s="19">
        <v>161</v>
      </c>
      <c r="B164" s="20">
        <v>0</v>
      </c>
      <c r="C164" s="21" t="s">
        <v>15</v>
      </c>
      <c r="D164" s="22" t="s">
        <v>16</v>
      </c>
      <c r="E164" s="28" t="s">
        <v>421</v>
      </c>
      <c r="F164" s="21" t="s">
        <v>405</v>
      </c>
      <c r="G164" s="19"/>
      <c r="H164" s="32" t="s">
        <v>410</v>
      </c>
      <c r="I164" s="30">
        <v>0</v>
      </c>
      <c r="J164" s="26" t="s">
        <v>40</v>
      </c>
      <c r="K164" s="26" t="s">
        <v>40</v>
      </c>
      <c r="L164" s="25">
        <v>0</v>
      </c>
    </row>
    <row r="165" spans="1:12" s="12" customFormat="1" ht="42.75" customHeight="1">
      <c r="A165" s="19">
        <v>162</v>
      </c>
      <c r="B165" s="20">
        <v>0</v>
      </c>
      <c r="C165" s="21" t="s">
        <v>15</v>
      </c>
      <c r="D165" s="22" t="s">
        <v>16</v>
      </c>
      <c r="E165" s="28" t="s">
        <v>422</v>
      </c>
      <c r="F165" s="21" t="s">
        <v>405</v>
      </c>
      <c r="G165" s="19"/>
      <c r="H165" s="32" t="s">
        <v>410</v>
      </c>
      <c r="I165" s="30">
        <v>0</v>
      </c>
      <c r="J165" s="26" t="s">
        <v>40</v>
      </c>
      <c r="K165" s="26" t="s">
        <v>40</v>
      </c>
      <c r="L165" s="25">
        <v>0</v>
      </c>
    </row>
    <row r="166" spans="1:12" s="12" customFormat="1" ht="42.75" customHeight="1">
      <c r="A166" s="19">
        <v>163</v>
      </c>
      <c r="B166" s="20">
        <v>0</v>
      </c>
      <c r="C166" s="21" t="s">
        <v>15</v>
      </c>
      <c r="D166" s="22" t="s">
        <v>16</v>
      </c>
      <c r="E166" s="28" t="s">
        <v>423</v>
      </c>
      <c r="F166" s="21" t="s">
        <v>405</v>
      </c>
      <c r="G166" s="19"/>
      <c r="H166" s="32" t="s">
        <v>410</v>
      </c>
      <c r="I166" s="30">
        <v>0</v>
      </c>
      <c r="J166" s="26" t="s">
        <v>40</v>
      </c>
      <c r="K166" s="26" t="s">
        <v>40</v>
      </c>
      <c r="L166" s="25">
        <f>4986.51+5370.98+27+309.99</f>
        <v>10694.48</v>
      </c>
    </row>
    <row r="167" spans="1:12" s="12" customFormat="1" ht="42.75" customHeight="1">
      <c r="A167" s="19">
        <v>164</v>
      </c>
      <c r="B167" s="20">
        <v>0</v>
      </c>
      <c r="C167" s="21" t="s">
        <v>15</v>
      </c>
      <c r="D167" s="22" t="s">
        <v>16</v>
      </c>
      <c r="E167" s="28" t="s">
        <v>424</v>
      </c>
      <c r="F167" s="21" t="s">
        <v>405</v>
      </c>
      <c r="G167" s="19"/>
      <c r="H167" s="32" t="s">
        <v>410</v>
      </c>
      <c r="I167" s="30">
        <v>0</v>
      </c>
      <c r="J167" s="26" t="s">
        <v>40</v>
      </c>
      <c r="K167" s="26" t="s">
        <v>40</v>
      </c>
      <c r="L167" s="25">
        <f>8109.77+5696.28+3902.46+4673.7</f>
        <v>22382.21</v>
      </c>
    </row>
    <row r="168" spans="1:12" s="12" customFormat="1" ht="42.75" customHeight="1">
      <c r="A168" s="19">
        <v>165</v>
      </c>
      <c r="B168" s="20">
        <v>0</v>
      </c>
      <c r="C168" s="21" t="s">
        <v>15</v>
      </c>
      <c r="D168" s="22" t="s">
        <v>16</v>
      </c>
      <c r="E168" s="28" t="s">
        <v>425</v>
      </c>
      <c r="F168" s="21" t="s">
        <v>405</v>
      </c>
      <c r="G168" s="19"/>
      <c r="H168" s="32" t="s">
        <v>410</v>
      </c>
      <c r="I168" s="30">
        <v>0</v>
      </c>
      <c r="J168" s="26" t="s">
        <v>40</v>
      </c>
      <c r="K168" s="26" t="s">
        <v>40</v>
      </c>
      <c r="L168" s="25">
        <f>27+309.99+27+309.99</f>
        <v>673.98</v>
      </c>
    </row>
    <row r="169" spans="1:12" s="12" customFormat="1" ht="42.75" customHeight="1">
      <c r="A169" s="19">
        <v>166</v>
      </c>
      <c r="B169" s="20">
        <v>0</v>
      </c>
      <c r="C169" s="21" t="s">
        <v>15</v>
      </c>
      <c r="D169" s="22" t="s">
        <v>16</v>
      </c>
      <c r="E169" s="28" t="s">
        <v>426</v>
      </c>
      <c r="F169" s="21" t="s">
        <v>405</v>
      </c>
      <c r="G169" s="19"/>
      <c r="H169" s="32" t="s">
        <v>410</v>
      </c>
      <c r="I169" s="30">
        <v>0</v>
      </c>
      <c r="J169" s="26" t="s">
        <v>40</v>
      </c>
      <c r="K169" s="26" t="s">
        <v>40</v>
      </c>
      <c r="L169" s="25">
        <v>0</v>
      </c>
    </row>
    <row r="170" spans="1:12" s="12" customFormat="1" ht="42.75" customHeight="1">
      <c r="A170" s="19">
        <v>167</v>
      </c>
      <c r="B170" s="20">
        <v>0</v>
      </c>
      <c r="C170" s="21" t="s">
        <v>15</v>
      </c>
      <c r="D170" s="22" t="s">
        <v>16</v>
      </c>
      <c r="E170" s="28" t="s">
        <v>427</v>
      </c>
      <c r="F170" s="21" t="s">
        <v>405</v>
      </c>
      <c r="G170" s="19"/>
      <c r="H170" s="32" t="s">
        <v>410</v>
      </c>
      <c r="I170" s="30">
        <v>0</v>
      </c>
      <c r="J170" s="26" t="s">
        <v>40</v>
      </c>
      <c r="K170" s="26" t="s">
        <v>40</v>
      </c>
      <c r="L170" s="25">
        <f>800+1125+1125+1125</f>
        <v>4175</v>
      </c>
    </row>
    <row r="171" spans="1:12" s="12" customFormat="1" ht="42.75" customHeight="1">
      <c r="A171" s="19">
        <v>168</v>
      </c>
      <c r="B171" s="20">
        <v>0</v>
      </c>
      <c r="C171" s="21" t="s">
        <v>15</v>
      </c>
      <c r="D171" s="22" t="s">
        <v>16</v>
      </c>
      <c r="E171" s="28" t="s">
        <v>428</v>
      </c>
      <c r="F171" s="21" t="s">
        <v>405</v>
      </c>
      <c r="G171" s="19"/>
      <c r="H171" s="32" t="s">
        <v>410</v>
      </c>
      <c r="I171" s="30">
        <v>0</v>
      </c>
      <c r="J171" s="26" t="s">
        <v>40</v>
      </c>
      <c r="K171" s="26" t="s">
        <v>40</v>
      </c>
      <c r="L171" s="25">
        <f>750+24.99+750+24.99+750+24.99</f>
        <v>2324.97</v>
      </c>
    </row>
    <row r="172" spans="1:12" s="12" customFormat="1" ht="42.75" customHeight="1">
      <c r="A172" s="19">
        <v>169</v>
      </c>
      <c r="B172" s="20">
        <v>0</v>
      </c>
      <c r="C172" s="21" t="s">
        <v>15</v>
      </c>
      <c r="D172" s="22" t="s">
        <v>16</v>
      </c>
      <c r="E172" s="28" t="s">
        <v>429</v>
      </c>
      <c r="F172" s="21" t="s">
        <v>405</v>
      </c>
      <c r="G172" s="19"/>
      <c r="H172" s="32" t="s">
        <v>410</v>
      </c>
      <c r="I172" s="30">
        <v>0</v>
      </c>
      <c r="J172" s="26" t="s">
        <v>40</v>
      </c>
      <c r="K172" s="26" t="s">
        <v>40</v>
      </c>
      <c r="L172" s="25">
        <f>1400+4241.82</f>
        <v>5641.82</v>
      </c>
    </row>
    <row r="173" spans="1:12" s="12" customFormat="1" ht="42.75" customHeight="1">
      <c r="A173" s="19">
        <v>170</v>
      </c>
      <c r="B173" s="20">
        <v>0</v>
      </c>
      <c r="C173" s="21" t="s">
        <v>15</v>
      </c>
      <c r="D173" s="22" t="s">
        <v>16</v>
      </c>
      <c r="E173" s="28" t="s">
        <v>430</v>
      </c>
      <c r="F173" s="21" t="s">
        <v>405</v>
      </c>
      <c r="G173" s="19"/>
      <c r="H173" s="32" t="s">
        <v>410</v>
      </c>
      <c r="I173" s="30">
        <v>0</v>
      </c>
      <c r="J173" s="26" t="s">
        <v>40</v>
      </c>
      <c r="K173" s="26" t="s">
        <v>40</v>
      </c>
      <c r="L173" s="25">
        <f>3137.05+3397.85+1526.48+659.25+18+395.26+791.49</f>
        <v>9925.38</v>
      </c>
    </row>
    <row r="174" spans="1:12" s="12" customFormat="1" ht="42.75" customHeight="1">
      <c r="A174" s="19">
        <v>171</v>
      </c>
      <c r="B174" s="20">
        <v>0</v>
      </c>
      <c r="C174" s="21" t="s">
        <v>15</v>
      </c>
      <c r="D174" s="22" t="s">
        <v>16</v>
      </c>
      <c r="E174" s="28" t="s">
        <v>431</v>
      </c>
      <c r="F174" s="21" t="s">
        <v>405</v>
      </c>
      <c r="G174" s="19"/>
      <c r="H174" s="32" t="s">
        <v>410</v>
      </c>
      <c r="I174" s="30">
        <v>0</v>
      </c>
      <c r="J174" s="26" t="s">
        <v>40</v>
      </c>
      <c r="K174" s="26" t="s">
        <v>40</v>
      </c>
      <c r="L174" s="25">
        <f>5275.88+1791.88+2911.37+5275.88+1791.88+2911.37+593.76+7404.56</f>
        <v>27956.58</v>
      </c>
    </row>
    <row r="175" spans="1:12" s="12" customFormat="1" ht="42.75" customHeight="1">
      <c r="A175" s="19">
        <v>172</v>
      </c>
      <c r="B175" s="20">
        <v>0</v>
      </c>
      <c r="C175" s="21" t="s">
        <v>15</v>
      </c>
      <c r="D175" s="22" t="s">
        <v>16</v>
      </c>
      <c r="E175" s="28" t="s">
        <v>432</v>
      </c>
      <c r="F175" s="21" t="s">
        <v>405</v>
      </c>
      <c r="G175" s="19"/>
      <c r="H175" s="32" t="s">
        <v>410</v>
      </c>
      <c r="I175" s="30">
        <v>0</v>
      </c>
      <c r="J175" s="26" t="s">
        <v>40</v>
      </c>
      <c r="K175" s="26" t="s">
        <v>40</v>
      </c>
      <c r="L175" s="25">
        <f>650+525</f>
        <v>1175</v>
      </c>
    </row>
    <row r="176" spans="1:12" s="12" customFormat="1" ht="42.75" customHeight="1">
      <c r="A176" s="19">
        <v>173</v>
      </c>
      <c r="B176" s="20">
        <v>0</v>
      </c>
      <c r="C176" s="21" t="s">
        <v>15</v>
      </c>
      <c r="D176" s="22" t="s">
        <v>16</v>
      </c>
      <c r="E176" s="28" t="s">
        <v>433</v>
      </c>
      <c r="F176" s="21" t="s">
        <v>405</v>
      </c>
      <c r="G176" s="19"/>
      <c r="H176" s="32" t="s">
        <v>410</v>
      </c>
      <c r="I176" s="30">
        <v>0</v>
      </c>
      <c r="J176" s="26" t="s">
        <v>40</v>
      </c>
      <c r="K176" s="26" t="s">
        <v>40</v>
      </c>
      <c r="L176" s="25">
        <v>725</v>
      </c>
    </row>
    <row r="177" spans="1:12" s="12" customFormat="1" ht="42.75" customHeight="1">
      <c r="A177" s="19">
        <v>174</v>
      </c>
      <c r="B177" s="20">
        <v>0</v>
      </c>
      <c r="C177" s="21" t="s">
        <v>15</v>
      </c>
      <c r="D177" s="22" t="s">
        <v>16</v>
      </c>
      <c r="E177" s="28" t="s">
        <v>434</v>
      </c>
      <c r="F177" s="21" t="s">
        <v>405</v>
      </c>
      <c r="G177" s="19"/>
      <c r="H177" s="32" t="s">
        <v>410</v>
      </c>
      <c r="I177" s="30">
        <v>0</v>
      </c>
      <c r="J177" s="26" t="s">
        <v>40</v>
      </c>
      <c r="K177" s="26" t="s">
        <v>40</v>
      </c>
      <c r="L177" s="25">
        <f>2702.7+864+2702.7+864+3566.7</f>
        <v>10700.099999999999</v>
      </c>
    </row>
    <row r="178" spans="1:12" s="12" customFormat="1" ht="42.75" customHeight="1">
      <c r="A178" s="19">
        <v>175</v>
      </c>
      <c r="B178" s="20">
        <v>0</v>
      </c>
      <c r="C178" s="21" t="s">
        <v>15</v>
      </c>
      <c r="D178" s="22" t="s">
        <v>16</v>
      </c>
      <c r="E178" s="28" t="s">
        <v>435</v>
      </c>
      <c r="F178" s="21" t="s">
        <v>405</v>
      </c>
      <c r="G178" s="19"/>
      <c r="H178" s="32" t="s">
        <v>410</v>
      </c>
      <c r="I178" s="30">
        <v>0</v>
      </c>
      <c r="J178" s="26" t="s">
        <v>40</v>
      </c>
      <c r="K178" s="26" t="s">
        <v>40</v>
      </c>
      <c r="L178" s="25">
        <f>4923.68+3396.83+3405.53</f>
        <v>11726.04</v>
      </c>
    </row>
    <row r="179" spans="1:12" s="12" customFormat="1" ht="42.75" customHeight="1">
      <c r="A179" s="19">
        <v>176</v>
      </c>
      <c r="B179" s="20">
        <v>0</v>
      </c>
      <c r="C179" s="21" t="s">
        <v>15</v>
      </c>
      <c r="D179" s="22" t="s">
        <v>16</v>
      </c>
      <c r="E179" s="28" t="s">
        <v>436</v>
      </c>
      <c r="F179" s="21" t="s">
        <v>405</v>
      </c>
      <c r="G179" s="19"/>
      <c r="H179" s="32" t="s">
        <v>410</v>
      </c>
      <c r="I179" s="30">
        <v>0</v>
      </c>
      <c r="J179" s="26" t="s">
        <v>40</v>
      </c>
      <c r="K179" s="26" t="s">
        <v>40</v>
      </c>
      <c r="L179" s="25">
        <f>3857.19+3031.67+3063.03</f>
        <v>9951.890000000001</v>
      </c>
    </row>
    <row r="180" spans="1:12" s="12" customFormat="1" ht="42.75" customHeight="1">
      <c r="A180" s="19">
        <v>177</v>
      </c>
      <c r="B180" s="20">
        <v>0</v>
      </c>
      <c r="C180" s="21" t="s">
        <v>15</v>
      </c>
      <c r="D180" s="22" t="s">
        <v>16</v>
      </c>
      <c r="E180" s="28" t="s">
        <v>437</v>
      </c>
      <c r="F180" s="21" t="s">
        <v>405</v>
      </c>
      <c r="G180" s="19"/>
      <c r="H180" s="32" t="s">
        <v>410</v>
      </c>
      <c r="I180" s="30">
        <v>0</v>
      </c>
      <c r="J180" s="26" t="s">
        <v>40</v>
      </c>
      <c r="K180" s="26" t="s">
        <v>40</v>
      </c>
      <c r="L180" s="25">
        <v>0</v>
      </c>
    </row>
    <row r="181" spans="1:12" s="12" customFormat="1" ht="42.75" customHeight="1">
      <c r="A181" s="19">
        <v>178</v>
      </c>
      <c r="B181" s="20">
        <v>0</v>
      </c>
      <c r="C181" s="21" t="s">
        <v>15</v>
      </c>
      <c r="D181" s="22" t="s">
        <v>16</v>
      </c>
      <c r="E181" s="28" t="s">
        <v>438</v>
      </c>
      <c r="F181" s="21" t="s">
        <v>405</v>
      </c>
      <c r="G181" s="19"/>
      <c r="H181" s="32" t="s">
        <v>410</v>
      </c>
      <c r="I181" s="30">
        <v>0</v>
      </c>
      <c r="J181" s="26" t="s">
        <v>40</v>
      </c>
      <c r="K181" s="26" t="s">
        <v>40</v>
      </c>
      <c r="L181" s="25">
        <f>399.93+407.4+414.87+419.02+4582.12</f>
        <v>6223.34</v>
      </c>
    </row>
    <row r="182" spans="1:12" s="12" customFormat="1" ht="42.75" customHeight="1">
      <c r="A182" s="19">
        <v>179</v>
      </c>
      <c r="B182" s="20">
        <v>0</v>
      </c>
      <c r="C182" s="21" t="s">
        <v>15</v>
      </c>
      <c r="D182" s="22" t="s">
        <v>16</v>
      </c>
      <c r="E182" s="28" t="s">
        <v>439</v>
      </c>
      <c r="F182" s="21" t="s">
        <v>405</v>
      </c>
      <c r="G182" s="19"/>
      <c r="H182" s="32" t="s">
        <v>410</v>
      </c>
      <c r="I182" s="30">
        <v>0</v>
      </c>
      <c r="J182" s="26" t="s">
        <v>40</v>
      </c>
      <c r="K182" s="26" t="s">
        <v>40</v>
      </c>
      <c r="L182" s="25">
        <v>0</v>
      </c>
    </row>
    <row r="183" spans="1:12" s="12" customFormat="1" ht="42.75" customHeight="1">
      <c r="A183" s="19">
        <v>180</v>
      </c>
      <c r="B183" s="20">
        <v>0</v>
      </c>
      <c r="C183" s="21" t="s">
        <v>15</v>
      </c>
      <c r="D183" s="22" t="s">
        <v>16</v>
      </c>
      <c r="E183" s="28" t="s">
        <v>440</v>
      </c>
      <c r="F183" s="21" t="s">
        <v>405</v>
      </c>
      <c r="G183" s="19"/>
      <c r="H183" s="32" t="s">
        <v>410</v>
      </c>
      <c r="I183" s="30">
        <v>0</v>
      </c>
      <c r="J183" s="26" t="s">
        <v>40</v>
      </c>
      <c r="K183" s="26" t="s">
        <v>40</v>
      </c>
      <c r="L183" s="25">
        <f>5018.75+5883.42+5883.42+1824.99+499.98+1449.99</f>
        <v>20560.550000000003</v>
      </c>
    </row>
    <row r="184" spans="1:12" s="12" customFormat="1" ht="42.75" customHeight="1">
      <c r="A184" s="19">
        <v>181</v>
      </c>
      <c r="B184" s="20">
        <v>0</v>
      </c>
      <c r="C184" s="21" t="s">
        <v>15</v>
      </c>
      <c r="D184" s="22" t="s">
        <v>16</v>
      </c>
      <c r="E184" s="28" t="s">
        <v>441</v>
      </c>
      <c r="F184" s="21" t="s">
        <v>405</v>
      </c>
      <c r="G184" s="19"/>
      <c r="H184" s="32" t="s">
        <v>410</v>
      </c>
      <c r="I184" s="30">
        <v>0</v>
      </c>
      <c r="J184" s="26" t="s">
        <v>40</v>
      </c>
      <c r="K184" s="26" t="s">
        <v>40</v>
      </c>
      <c r="L184" s="25">
        <f>1167+29.9+16.3+237.48+774.48+1096.5+18.3+46.1</f>
        <v>3386.06</v>
      </c>
    </row>
    <row r="185" spans="1:12" s="12" customFormat="1" ht="42.75" customHeight="1">
      <c r="A185" s="19">
        <v>182</v>
      </c>
      <c r="B185" s="20">
        <v>0</v>
      </c>
      <c r="C185" s="21" t="s">
        <v>15</v>
      </c>
      <c r="D185" s="22" t="s">
        <v>16</v>
      </c>
      <c r="E185" s="28" t="s">
        <v>442</v>
      </c>
      <c r="F185" s="21" t="s">
        <v>405</v>
      </c>
      <c r="G185" s="19"/>
      <c r="H185" s="32" t="s">
        <v>410</v>
      </c>
      <c r="I185" s="30">
        <v>0</v>
      </c>
      <c r="J185" s="26" t="s">
        <v>40</v>
      </c>
      <c r="K185" s="26" t="s">
        <v>40</v>
      </c>
      <c r="L185" s="25">
        <v>0</v>
      </c>
    </row>
    <row r="186" spans="1:12" s="12" customFormat="1" ht="42.75" customHeight="1">
      <c r="A186" s="19">
        <v>183</v>
      </c>
      <c r="B186" s="20">
        <v>0</v>
      </c>
      <c r="C186" s="21" t="s">
        <v>15</v>
      </c>
      <c r="D186" s="22" t="s">
        <v>16</v>
      </c>
      <c r="E186" s="28" t="s">
        <v>443</v>
      </c>
      <c r="F186" s="21" t="s">
        <v>405</v>
      </c>
      <c r="G186" s="19"/>
      <c r="H186" s="32" t="s">
        <v>410</v>
      </c>
      <c r="I186" s="30">
        <v>0</v>
      </c>
      <c r="J186" s="26" t="s">
        <v>40</v>
      </c>
      <c r="K186" s="26" t="s">
        <v>40</v>
      </c>
      <c r="L186" s="25">
        <f>400+200</f>
        <v>600</v>
      </c>
    </row>
    <row r="187" spans="1:12" s="12" customFormat="1" ht="42.75" customHeight="1">
      <c r="A187" s="19">
        <v>184</v>
      </c>
      <c r="B187" s="20">
        <v>0</v>
      </c>
      <c r="C187" s="21" t="s">
        <v>15</v>
      </c>
      <c r="D187" s="22" t="s">
        <v>16</v>
      </c>
      <c r="E187" s="28" t="s">
        <v>444</v>
      </c>
      <c r="F187" s="21" t="s">
        <v>405</v>
      </c>
      <c r="G187" s="19"/>
      <c r="H187" s="32" t="s">
        <v>410</v>
      </c>
      <c r="I187" s="30">
        <v>0</v>
      </c>
      <c r="J187" s="26" t="s">
        <v>40</v>
      </c>
      <c r="K187" s="26" t="s">
        <v>40</v>
      </c>
      <c r="L187" s="25">
        <f>1249.98+1249.98+1249.98+1249.98+1249.98</f>
        <v>6249.9</v>
      </c>
    </row>
    <row r="188" spans="1:12" s="12" customFormat="1" ht="42.75" customHeight="1">
      <c r="A188" s="19">
        <v>185</v>
      </c>
      <c r="B188" s="20">
        <v>0</v>
      </c>
      <c r="C188" s="21" t="s">
        <v>15</v>
      </c>
      <c r="D188" s="22" t="s">
        <v>16</v>
      </c>
      <c r="E188" s="28" t="s">
        <v>445</v>
      </c>
      <c r="F188" s="21" t="s">
        <v>405</v>
      </c>
      <c r="G188" s="19"/>
      <c r="H188" s="32" t="s">
        <v>410</v>
      </c>
      <c r="I188" s="30">
        <v>0</v>
      </c>
      <c r="J188" s="26" t="s">
        <v>40</v>
      </c>
      <c r="K188" s="26" t="s">
        <v>40</v>
      </c>
      <c r="L188" s="25">
        <f>174.6+174.6+99.6+75</f>
        <v>523.8</v>
      </c>
    </row>
    <row r="189" spans="1:12" s="12" customFormat="1" ht="42.75" customHeight="1">
      <c r="A189" s="19">
        <v>186</v>
      </c>
      <c r="B189" s="20">
        <v>0</v>
      </c>
      <c r="C189" s="21" t="s">
        <v>15</v>
      </c>
      <c r="D189" s="22" t="s">
        <v>16</v>
      </c>
      <c r="E189" s="28" t="s">
        <v>446</v>
      </c>
      <c r="F189" s="21" t="s">
        <v>405</v>
      </c>
      <c r="G189" s="19"/>
      <c r="H189" s="32" t="s">
        <v>410</v>
      </c>
      <c r="I189" s="30">
        <v>0</v>
      </c>
      <c r="J189" s="26" t="s">
        <v>40</v>
      </c>
      <c r="K189" s="26" t="s">
        <v>40</v>
      </c>
      <c r="L189" s="25">
        <f>1125+300+525+300+300+525+300</f>
        <v>3375</v>
      </c>
    </row>
    <row r="190" spans="1:12" s="12" customFormat="1" ht="42.75" customHeight="1">
      <c r="A190" s="19">
        <v>187</v>
      </c>
      <c r="B190" s="20">
        <v>0</v>
      </c>
      <c r="C190" s="21" t="s">
        <v>15</v>
      </c>
      <c r="D190" s="22" t="s">
        <v>16</v>
      </c>
      <c r="E190" s="28" t="s">
        <v>447</v>
      </c>
      <c r="F190" s="21" t="s">
        <v>405</v>
      </c>
      <c r="G190" s="19"/>
      <c r="H190" s="32" t="s">
        <v>410</v>
      </c>
      <c r="I190" s="30">
        <v>0</v>
      </c>
      <c r="J190" s="26" t="s">
        <v>40</v>
      </c>
      <c r="K190" s="26" t="s">
        <v>40</v>
      </c>
      <c r="L190" s="25">
        <f>393.69+137.49+232.5</f>
        <v>763.6800000000001</v>
      </c>
    </row>
    <row r="191" spans="1:12" s="12" customFormat="1" ht="42.75" customHeight="1">
      <c r="A191" s="19">
        <v>188</v>
      </c>
      <c r="B191" s="20">
        <v>0</v>
      </c>
      <c r="C191" s="21" t="s">
        <v>15</v>
      </c>
      <c r="D191" s="22" t="s">
        <v>16</v>
      </c>
      <c r="E191" s="28" t="s">
        <v>448</v>
      </c>
      <c r="F191" s="21" t="s">
        <v>405</v>
      </c>
      <c r="G191" s="19"/>
      <c r="H191" s="32" t="s">
        <v>410</v>
      </c>
      <c r="I191" s="30">
        <v>0</v>
      </c>
      <c r="J191" s="26" t="s">
        <v>40</v>
      </c>
      <c r="K191" s="26" t="s">
        <v>40</v>
      </c>
      <c r="L191" s="25">
        <f>3857.19+499.98+499.98</f>
        <v>4857.15</v>
      </c>
    </row>
    <row r="192" spans="1:12" s="12" customFormat="1" ht="42.75" customHeight="1">
      <c r="A192" s="19">
        <v>189</v>
      </c>
      <c r="B192" s="20">
        <v>0</v>
      </c>
      <c r="C192" s="21" t="s">
        <v>15</v>
      </c>
      <c r="D192" s="22" t="s">
        <v>16</v>
      </c>
      <c r="E192" s="28" t="s">
        <v>449</v>
      </c>
      <c r="F192" s="21" t="s">
        <v>405</v>
      </c>
      <c r="G192" s="19"/>
      <c r="H192" s="32" t="s">
        <v>410</v>
      </c>
      <c r="I192" s="30">
        <v>0</v>
      </c>
      <c r="J192" s="26" t="s">
        <v>40</v>
      </c>
      <c r="K192" s="26" t="s">
        <v>40</v>
      </c>
      <c r="L192" s="25">
        <f>156.24+156.24</f>
        <v>312.48</v>
      </c>
    </row>
    <row r="193" spans="1:12" s="12" customFormat="1" ht="42.75" customHeight="1">
      <c r="A193" s="19">
        <v>190</v>
      </c>
      <c r="B193" s="20">
        <v>0</v>
      </c>
      <c r="C193" s="21" t="s">
        <v>15</v>
      </c>
      <c r="D193" s="22" t="s">
        <v>16</v>
      </c>
      <c r="E193" s="28" t="s">
        <v>450</v>
      </c>
      <c r="F193" s="21" t="s">
        <v>405</v>
      </c>
      <c r="G193" s="19"/>
      <c r="H193" s="32" t="s">
        <v>410</v>
      </c>
      <c r="I193" s="30">
        <v>0</v>
      </c>
      <c r="J193" s="26" t="s">
        <v>40</v>
      </c>
      <c r="K193" s="26" t="s">
        <v>40</v>
      </c>
      <c r="L193" s="25">
        <f>249.99+249.99</f>
        <v>499.98</v>
      </c>
    </row>
    <row r="194" spans="1:12" s="12" customFormat="1" ht="42.75" customHeight="1">
      <c r="A194" s="19">
        <v>191</v>
      </c>
      <c r="B194" s="20">
        <v>0</v>
      </c>
      <c r="C194" s="21" t="s">
        <v>15</v>
      </c>
      <c r="D194" s="22" t="s">
        <v>16</v>
      </c>
      <c r="E194" s="28" t="s">
        <v>451</v>
      </c>
      <c r="F194" s="21" t="s">
        <v>405</v>
      </c>
      <c r="G194" s="19"/>
      <c r="H194" s="32" t="s">
        <v>410</v>
      </c>
      <c r="I194" s="30">
        <v>0</v>
      </c>
      <c r="J194" s="26" t="s">
        <v>40</v>
      </c>
      <c r="K194" s="26" t="s">
        <v>40</v>
      </c>
      <c r="L194" s="25">
        <f>1000+450+465+477</f>
        <v>2392</v>
      </c>
    </row>
    <row r="195" spans="1:12" s="12" customFormat="1" ht="42.75" customHeight="1">
      <c r="A195" s="19">
        <v>192</v>
      </c>
      <c r="B195" s="20">
        <v>0</v>
      </c>
      <c r="C195" s="21" t="s">
        <v>15</v>
      </c>
      <c r="D195" s="22" t="s">
        <v>16</v>
      </c>
      <c r="E195" s="28" t="s">
        <v>452</v>
      </c>
      <c r="F195" s="21" t="s">
        <v>405</v>
      </c>
      <c r="G195" s="19"/>
      <c r="H195" s="32" t="s">
        <v>410</v>
      </c>
      <c r="I195" s="30">
        <v>0</v>
      </c>
      <c r="J195" s="26" t="s">
        <v>40</v>
      </c>
      <c r="K195" s="26" t="s">
        <v>40</v>
      </c>
      <c r="L195" s="25">
        <v>0</v>
      </c>
    </row>
    <row r="196" spans="1:12" s="12" customFormat="1" ht="42.75" customHeight="1">
      <c r="A196" s="19">
        <v>193</v>
      </c>
      <c r="B196" s="20">
        <v>0</v>
      </c>
      <c r="C196" s="21" t="s">
        <v>15</v>
      </c>
      <c r="D196" s="22" t="s">
        <v>16</v>
      </c>
      <c r="E196" s="28" t="s">
        <v>453</v>
      </c>
      <c r="F196" s="21" t="s">
        <v>405</v>
      </c>
      <c r="G196" s="19"/>
      <c r="H196" s="32" t="s">
        <v>410</v>
      </c>
      <c r="I196" s="30">
        <v>0</v>
      </c>
      <c r="J196" s="26" t="s">
        <v>40</v>
      </c>
      <c r="K196" s="26" t="s">
        <v>40</v>
      </c>
      <c r="L196" s="25">
        <v>300</v>
      </c>
    </row>
    <row r="197" spans="1:12" s="12" customFormat="1" ht="42.75" customHeight="1">
      <c r="A197" s="19">
        <v>194</v>
      </c>
      <c r="B197" s="20">
        <v>0</v>
      </c>
      <c r="C197" s="21" t="s">
        <v>15</v>
      </c>
      <c r="D197" s="22" t="s">
        <v>16</v>
      </c>
      <c r="E197" s="28" t="s">
        <v>454</v>
      </c>
      <c r="F197" s="21" t="s">
        <v>405</v>
      </c>
      <c r="G197" s="19"/>
      <c r="H197" s="32" t="s">
        <v>410</v>
      </c>
      <c r="I197" s="30">
        <v>0</v>
      </c>
      <c r="J197" s="26" t="s">
        <v>40</v>
      </c>
      <c r="K197" s="26" t="s">
        <v>40</v>
      </c>
      <c r="L197" s="25">
        <f>525+525+525</f>
        <v>1575</v>
      </c>
    </row>
    <row r="198" spans="1:12" s="12" customFormat="1" ht="42.75" customHeight="1">
      <c r="A198" s="19">
        <v>195</v>
      </c>
      <c r="B198" s="20">
        <v>0</v>
      </c>
      <c r="C198" s="21" t="s">
        <v>15</v>
      </c>
      <c r="D198" s="22" t="s">
        <v>16</v>
      </c>
      <c r="E198" s="28" t="s">
        <v>455</v>
      </c>
      <c r="F198" s="21" t="s">
        <v>405</v>
      </c>
      <c r="G198" s="19"/>
      <c r="H198" s="32" t="s">
        <v>410</v>
      </c>
      <c r="I198" s="30">
        <v>0</v>
      </c>
      <c r="J198" s="26" t="s">
        <v>40</v>
      </c>
      <c r="K198" s="26" t="s">
        <v>40</v>
      </c>
      <c r="L198" s="25">
        <f>928.14+615.62+945.87+1088.77+439.36+358.55+166.67+519.97+462.07+461.57+575.22+449.12</f>
        <v>7010.93</v>
      </c>
    </row>
    <row r="199" spans="1:12" s="12" customFormat="1" ht="42.75" customHeight="1">
      <c r="A199" s="19">
        <v>196</v>
      </c>
      <c r="B199" s="20">
        <v>0</v>
      </c>
      <c r="C199" s="21" t="s">
        <v>15</v>
      </c>
      <c r="D199" s="22" t="s">
        <v>16</v>
      </c>
      <c r="E199" s="28" t="s">
        <v>456</v>
      </c>
      <c r="F199" s="21" t="s">
        <v>405</v>
      </c>
      <c r="G199" s="19"/>
      <c r="H199" s="32" t="s">
        <v>410</v>
      </c>
      <c r="I199" s="30">
        <v>0</v>
      </c>
      <c r="J199" s="26" t="s">
        <v>40</v>
      </c>
      <c r="K199" s="26" t="s">
        <v>40</v>
      </c>
      <c r="L199" s="25">
        <v>0</v>
      </c>
    </row>
    <row r="200" spans="1:12" s="12" customFormat="1" ht="42.75" customHeight="1">
      <c r="A200" s="19">
        <v>197</v>
      </c>
      <c r="B200" s="20">
        <v>0</v>
      </c>
      <c r="C200" s="21" t="s">
        <v>15</v>
      </c>
      <c r="D200" s="22" t="s">
        <v>16</v>
      </c>
      <c r="E200" s="28" t="s">
        <v>457</v>
      </c>
      <c r="F200" s="21" t="s">
        <v>405</v>
      </c>
      <c r="G200" s="19"/>
      <c r="H200" s="32" t="s">
        <v>410</v>
      </c>
      <c r="I200" s="30">
        <v>0</v>
      </c>
      <c r="J200" s="26" t="s">
        <v>40</v>
      </c>
      <c r="K200" s="26" t="s">
        <v>40</v>
      </c>
      <c r="L200" s="25">
        <v>0</v>
      </c>
    </row>
    <row r="201" spans="1:12" s="12" customFormat="1" ht="42.75" customHeight="1">
      <c r="A201" s="19">
        <v>198</v>
      </c>
      <c r="B201" s="20">
        <v>0</v>
      </c>
      <c r="C201" s="21" t="s">
        <v>15</v>
      </c>
      <c r="D201" s="22" t="s">
        <v>16</v>
      </c>
      <c r="E201" s="28" t="s">
        <v>458</v>
      </c>
      <c r="F201" s="21" t="s">
        <v>405</v>
      </c>
      <c r="G201" s="19"/>
      <c r="H201" s="32" t="s">
        <v>410</v>
      </c>
      <c r="I201" s="30">
        <v>0</v>
      </c>
      <c r="J201" s="26" t="s">
        <v>40</v>
      </c>
      <c r="K201" s="26" t="s">
        <v>40</v>
      </c>
      <c r="L201" s="25">
        <f>393.69+48.69+48.69+740+48.69+418.68</f>
        <v>1698.44</v>
      </c>
    </row>
    <row r="202" spans="1:12" s="12" customFormat="1" ht="42.75" customHeight="1">
      <c r="A202" s="19">
        <v>199</v>
      </c>
      <c r="B202" s="20">
        <v>0</v>
      </c>
      <c r="C202" s="21" t="s">
        <v>15</v>
      </c>
      <c r="D202" s="22" t="s">
        <v>16</v>
      </c>
      <c r="E202" s="28" t="s">
        <v>459</v>
      </c>
      <c r="F202" s="21" t="s">
        <v>405</v>
      </c>
      <c r="G202" s="19"/>
      <c r="H202" s="32" t="s">
        <v>410</v>
      </c>
      <c r="I202" s="30">
        <v>0</v>
      </c>
      <c r="J202" s="26" t="s">
        <v>40</v>
      </c>
      <c r="K202" s="26" t="s">
        <v>40</v>
      </c>
      <c r="L202" s="25">
        <v>205.5</v>
      </c>
    </row>
    <row r="203" spans="1:12" s="6" customFormat="1" ht="42.75" customHeight="1">
      <c r="A203" s="19">
        <v>200</v>
      </c>
      <c r="B203" s="41">
        <v>0</v>
      </c>
      <c r="C203" s="21" t="s">
        <v>15</v>
      </c>
      <c r="D203" s="22" t="s">
        <v>16</v>
      </c>
      <c r="E203" s="39" t="s">
        <v>460</v>
      </c>
      <c r="F203" s="21" t="s">
        <v>405</v>
      </c>
      <c r="G203" s="48"/>
      <c r="H203" s="32" t="s">
        <v>410</v>
      </c>
      <c r="I203" s="30">
        <v>0</v>
      </c>
      <c r="J203" s="26" t="s">
        <v>40</v>
      </c>
      <c r="K203" s="38">
        <v>41359</v>
      </c>
      <c r="L203" s="25">
        <v>0</v>
      </c>
    </row>
    <row r="204" spans="1:12" s="6" customFormat="1" ht="42.75" customHeight="1">
      <c r="A204" s="19">
        <v>201</v>
      </c>
      <c r="B204" s="41">
        <v>0</v>
      </c>
      <c r="C204" s="21" t="s">
        <v>15</v>
      </c>
      <c r="D204" s="22" t="s">
        <v>16</v>
      </c>
      <c r="E204" s="39" t="s">
        <v>461</v>
      </c>
      <c r="F204" s="21" t="s">
        <v>405</v>
      </c>
      <c r="G204" s="48"/>
      <c r="H204" s="32" t="s">
        <v>410</v>
      </c>
      <c r="I204" s="30">
        <v>0</v>
      </c>
      <c r="J204" s="26" t="s">
        <v>40</v>
      </c>
      <c r="K204" s="26" t="s">
        <v>40</v>
      </c>
      <c r="L204" s="25">
        <f>300+300+100+300+300</f>
        <v>1300</v>
      </c>
    </row>
    <row r="205" spans="1:12" s="6" customFormat="1" ht="42.75" customHeight="1">
      <c r="A205" s="19">
        <v>202</v>
      </c>
      <c r="B205" s="41">
        <v>0</v>
      </c>
      <c r="C205" s="21" t="s">
        <v>15</v>
      </c>
      <c r="D205" s="22" t="s">
        <v>16</v>
      </c>
      <c r="E205" s="39" t="s">
        <v>462</v>
      </c>
      <c r="F205" s="21" t="s">
        <v>405</v>
      </c>
      <c r="G205" s="48"/>
      <c r="H205" s="32" t="s">
        <v>410</v>
      </c>
      <c r="I205" s="37">
        <f>27250/1.21</f>
        <v>22520.661157024795</v>
      </c>
      <c r="J205" s="26" t="s">
        <v>40</v>
      </c>
      <c r="K205" s="38">
        <v>41305</v>
      </c>
      <c r="L205" s="25">
        <v>22500</v>
      </c>
    </row>
    <row r="206" spans="1:12" s="6" customFormat="1" ht="42.75" customHeight="1">
      <c r="A206" s="19">
        <v>203</v>
      </c>
      <c r="B206" s="20">
        <v>0</v>
      </c>
      <c r="C206" s="21" t="s">
        <v>15</v>
      </c>
      <c r="D206" s="22" t="s">
        <v>16</v>
      </c>
      <c r="E206" s="28" t="s">
        <v>463</v>
      </c>
      <c r="F206" s="21" t="s">
        <v>405</v>
      </c>
      <c r="G206" s="19"/>
      <c r="H206" s="32" t="s">
        <v>410</v>
      </c>
      <c r="I206" s="37">
        <v>0</v>
      </c>
      <c r="J206" s="26" t="s">
        <v>40</v>
      </c>
      <c r="K206" s="26" t="s">
        <v>40</v>
      </c>
      <c r="L206" s="25">
        <f>1600+1600+1000+1600</f>
        <v>5800</v>
      </c>
    </row>
    <row r="207" spans="1:12" s="6" customFormat="1" ht="42.75" customHeight="1">
      <c r="A207" s="19">
        <v>204</v>
      </c>
      <c r="B207" s="41">
        <v>0</v>
      </c>
      <c r="C207" s="21" t="s">
        <v>15</v>
      </c>
      <c r="D207" s="22" t="s">
        <v>16</v>
      </c>
      <c r="E207" s="39" t="s">
        <v>464</v>
      </c>
      <c r="F207" s="21" t="s">
        <v>405</v>
      </c>
      <c r="G207" s="48"/>
      <c r="H207" s="32" t="s">
        <v>410</v>
      </c>
      <c r="I207" s="37">
        <v>0</v>
      </c>
      <c r="J207" s="26" t="s">
        <v>40</v>
      </c>
      <c r="K207" s="26" t="s">
        <v>40</v>
      </c>
      <c r="L207" s="25">
        <f>4923.68+4940.04+4908.39+1500+450</f>
        <v>16722.11</v>
      </c>
    </row>
    <row r="208" spans="1:12" s="6" customFormat="1" ht="42.75" customHeight="1">
      <c r="A208" s="19">
        <v>205</v>
      </c>
      <c r="B208" s="41">
        <v>0</v>
      </c>
      <c r="C208" s="21" t="s">
        <v>15</v>
      </c>
      <c r="D208" s="22" t="s">
        <v>16</v>
      </c>
      <c r="E208" s="39" t="s">
        <v>465</v>
      </c>
      <c r="F208" s="21" t="s">
        <v>405</v>
      </c>
      <c r="G208" s="48"/>
      <c r="H208" s="32" t="s">
        <v>410</v>
      </c>
      <c r="I208" s="37">
        <v>0</v>
      </c>
      <c r="J208" s="26" t="s">
        <v>40</v>
      </c>
      <c r="K208" s="26" t="s">
        <v>40</v>
      </c>
      <c r="L208" s="25">
        <f>205.5+205.5+205.5+205.5</f>
        <v>822</v>
      </c>
    </row>
    <row r="209" spans="1:12" s="6" customFormat="1" ht="42.75" customHeight="1">
      <c r="A209" s="19">
        <v>206</v>
      </c>
      <c r="B209" s="41">
        <v>0</v>
      </c>
      <c r="C209" s="21" t="s">
        <v>15</v>
      </c>
      <c r="D209" s="22" t="s">
        <v>16</v>
      </c>
      <c r="E209" s="39" t="s">
        <v>466</v>
      </c>
      <c r="F209" s="21" t="s">
        <v>405</v>
      </c>
      <c r="G209" s="48"/>
      <c r="H209" s="32" t="s">
        <v>410</v>
      </c>
      <c r="I209" s="37">
        <v>0</v>
      </c>
      <c r="J209" s="26" t="s">
        <v>40</v>
      </c>
      <c r="K209" s="26" t="s">
        <v>40</v>
      </c>
      <c r="L209" s="25">
        <v>1500</v>
      </c>
    </row>
    <row r="210" spans="1:12" s="6" customFormat="1" ht="42.75" customHeight="1">
      <c r="A210" s="19">
        <v>207</v>
      </c>
      <c r="B210" s="41">
        <v>0</v>
      </c>
      <c r="C210" s="21" t="s">
        <v>15</v>
      </c>
      <c r="D210" s="22" t="s">
        <v>16</v>
      </c>
      <c r="E210" s="39" t="s">
        <v>467</v>
      </c>
      <c r="F210" s="21" t="s">
        <v>405</v>
      </c>
      <c r="G210" s="48"/>
      <c r="H210" s="32" t="s">
        <v>410</v>
      </c>
      <c r="I210" s="37">
        <v>0</v>
      </c>
      <c r="J210" s="26" t="s">
        <v>40</v>
      </c>
      <c r="K210" s="38">
        <v>41383</v>
      </c>
      <c r="L210" s="25">
        <f>300+500+300+300+200+300</f>
        <v>1900</v>
      </c>
    </row>
    <row r="211" spans="1:12" s="6" customFormat="1" ht="42.75" customHeight="1">
      <c r="A211" s="19">
        <v>208</v>
      </c>
      <c r="B211" s="41">
        <v>0</v>
      </c>
      <c r="C211" s="21" t="s">
        <v>15</v>
      </c>
      <c r="D211" s="22" t="s">
        <v>16</v>
      </c>
      <c r="E211" s="39" t="s">
        <v>468</v>
      </c>
      <c r="F211" s="21" t="s">
        <v>405</v>
      </c>
      <c r="G211" s="48"/>
      <c r="H211" s="32" t="s">
        <v>410</v>
      </c>
      <c r="I211" s="37">
        <v>0</v>
      </c>
      <c r="J211" s="26" t="s">
        <v>40</v>
      </c>
      <c r="K211" s="38">
        <v>41411</v>
      </c>
      <c r="L211" s="25">
        <v>325</v>
      </c>
    </row>
    <row r="212" spans="1:12" s="6" customFormat="1" ht="42.75" customHeight="1">
      <c r="A212" s="19">
        <v>209</v>
      </c>
      <c r="B212" s="41">
        <v>0</v>
      </c>
      <c r="C212" s="21" t="s">
        <v>15</v>
      </c>
      <c r="D212" s="22" t="s">
        <v>16</v>
      </c>
      <c r="E212" s="39" t="s">
        <v>469</v>
      </c>
      <c r="F212" s="21" t="s">
        <v>405</v>
      </c>
      <c r="G212" s="48"/>
      <c r="H212" s="32" t="s">
        <v>410</v>
      </c>
      <c r="I212" s="37">
        <v>0</v>
      </c>
      <c r="J212" s="26" t="s">
        <v>40</v>
      </c>
      <c r="K212" s="38">
        <v>41305</v>
      </c>
      <c r="L212" s="25">
        <f>13550+1869+1953+1631+1141+2149+1498</f>
        <v>23791</v>
      </c>
    </row>
    <row r="213" spans="1:12" s="6" customFormat="1" ht="42.75" customHeight="1">
      <c r="A213" s="19">
        <v>210</v>
      </c>
      <c r="B213" s="41">
        <v>0</v>
      </c>
      <c r="C213" s="21" t="s">
        <v>15</v>
      </c>
      <c r="D213" s="22" t="s">
        <v>16</v>
      </c>
      <c r="E213" s="39" t="s">
        <v>470</v>
      </c>
      <c r="F213" s="21" t="s">
        <v>405</v>
      </c>
      <c r="G213" s="48"/>
      <c r="H213" s="32" t="s">
        <v>410</v>
      </c>
      <c r="I213" s="37">
        <v>0</v>
      </c>
      <c r="J213" s="26" t="s">
        <v>40</v>
      </c>
      <c r="K213" s="26" t="s">
        <v>40</v>
      </c>
      <c r="L213" s="25">
        <v>600</v>
      </c>
    </row>
    <row r="214" spans="1:12" s="6" customFormat="1" ht="42.75" customHeight="1">
      <c r="A214" s="19">
        <v>211</v>
      </c>
      <c r="B214" s="41">
        <v>0</v>
      </c>
      <c r="C214" s="21" t="s">
        <v>15</v>
      </c>
      <c r="D214" s="22" t="s">
        <v>16</v>
      </c>
      <c r="E214" s="39" t="s">
        <v>471</v>
      </c>
      <c r="F214" s="21" t="s">
        <v>405</v>
      </c>
      <c r="G214" s="48"/>
      <c r="H214" s="32" t="s">
        <v>410</v>
      </c>
      <c r="I214" s="37">
        <v>0</v>
      </c>
      <c r="J214" s="26" t="s">
        <v>40</v>
      </c>
      <c r="K214" s="26" t="s">
        <v>40</v>
      </c>
      <c r="L214" s="25">
        <f>2450+1250+91+98+63+70+126</f>
        <v>4148</v>
      </c>
    </row>
    <row r="215" spans="1:12" s="6" customFormat="1" ht="42.75" customHeight="1">
      <c r="A215" s="19">
        <v>212</v>
      </c>
      <c r="B215" s="41">
        <v>0</v>
      </c>
      <c r="C215" s="21" t="s">
        <v>15</v>
      </c>
      <c r="D215" s="22" t="s">
        <v>16</v>
      </c>
      <c r="E215" s="50" t="s">
        <v>472</v>
      </c>
      <c r="F215" s="21" t="s">
        <v>405</v>
      </c>
      <c r="G215" s="48"/>
      <c r="H215" s="32" t="s">
        <v>410</v>
      </c>
      <c r="I215" s="37">
        <v>0</v>
      </c>
      <c r="J215" s="26" t="s">
        <v>40</v>
      </c>
      <c r="K215" s="26" t="s">
        <v>40</v>
      </c>
      <c r="L215" s="25">
        <f>120.99+199.98+896.99+599.49</f>
        <v>1817.45</v>
      </c>
    </row>
    <row r="216" spans="1:12" s="12" customFormat="1" ht="42.75" customHeight="1">
      <c r="A216" s="19">
        <v>213</v>
      </c>
      <c r="B216" s="20">
        <v>0</v>
      </c>
      <c r="C216" s="21" t="s">
        <v>15</v>
      </c>
      <c r="D216" s="22" t="s">
        <v>16</v>
      </c>
      <c r="E216" s="28" t="s">
        <v>473</v>
      </c>
      <c r="F216" s="21" t="s">
        <v>405</v>
      </c>
      <c r="G216" s="19"/>
      <c r="H216" s="32" t="s">
        <v>410</v>
      </c>
      <c r="I216" s="37">
        <v>0</v>
      </c>
      <c r="J216" s="26" t="s">
        <v>40</v>
      </c>
      <c r="K216" s="26" t="s">
        <v>40</v>
      </c>
      <c r="L216" s="25">
        <f>48+12</f>
        <v>60</v>
      </c>
    </row>
    <row r="217" spans="1:12" s="6" customFormat="1" ht="42.75" customHeight="1">
      <c r="A217" s="19">
        <v>214</v>
      </c>
      <c r="B217" s="41">
        <v>0</v>
      </c>
      <c r="C217" s="21" t="s">
        <v>15</v>
      </c>
      <c r="D217" s="22" t="s">
        <v>16</v>
      </c>
      <c r="E217" s="39" t="s">
        <v>474</v>
      </c>
      <c r="F217" s="21" t="s">
        <v>405</v>
      </c>
      <c r="G217" s="48"/>
      <c r="H217" s="32" t="s">
        <v>475</v>
      </c>
      <c r="I217" s="37">
        <v>0</v>
      </c>
      <c r="J217" s="26" t="s">
        <v>40</v>
      </c>
      <c r="K217" s="26" t="s">
        <v>40</v>
      </c>
      <c r="L217" s="25">
        <v>1750</v>
      </c>
    </row>
    <row r="218" spans="1:12" s="6" customFormat="1" ht="42.75" customHeight="1">
      <c r="A218" s="19">
        <v>215</v>
      </c>
      <c r="B218" s="41">
        <v>0</v>
      </c>
      <c r="C218" s="21" t="s">
        <v>15</v>
      </c>
      <c r="D218" s="22" t="s">
        <v>16</v>
      </c>
      <c r="E218" s="39" t="s">
        <v>476</v>
      </c>
      <c r="F218" s="21" t="s">
        <v>405</v>
      </c>
      <c r="G218" s="48"/>
      <c r="H218" s="32" t="s">
        <v>475</v>
      </c>
      <c r="I218" s="37">
        <v>0</v>
      </c>
      <c r="J218" s="26" t="s">
        <v>40</v>
      </c>
      <c r="K218" s="26" t="s">
        <v>40</v>
      </c>
      <c r="L218" s="25">
        <v>666</v>
      </c>
    </row>
    <row r="219" spans="1:12" s="6" customFormat="1" ht="42.75" customHeight="1">
      <c r="A219" s="19">
        <v>216</v>
      </c>
      <c r="B219" s="41">
        <v>0</v>
      </c>
      <c r="C219" s="21" t="s">
        <v>15</v>
      </c>
      <c r="D219" s="22" t="s">
        <v>16</v>
      </c>
      <c r="E219" s="39" t="s">
        <v>477</v>
      </c>
      <c r="F219" s="21" t="s">
        <v>405</v>
      </c>
      <c r="G219" s="48"/>
      <c r="H219" s="32" t="s">
        <v>475</v>
      </c>
      <c r="I219" s="37">
        <v>0</v>
      </c>
      <c r="J219" s="26" t="s">
        <v>40</v>
      </c>
      <c r="K219" s="26" t="s">
        <v>40</v>
      </c>
      <c r="L219" s="25">
        <f>3500+499.98+499.98</f>
        <v>4499.96</v>
      </c>
    </row>
    <row r="220" spans="1:12" s="6" customFormat="1" ht="42.75" customHeight="1">
      <c r="A220" s="19">
        <v>217</v>
      </c>
      <c r="B220" s="41">
        <v>0</v>
      </c>
      <c r="C220" s="21" t="s">
        <v>15</v>
      </c>
      <c r="D220" s="22" t="s">
        <v>16</v>
      </c>
      <c r="E220" s="39" t="s">
        <v>478</v>
      </c>
      <c r="F220" s="21" t="s">
        <v>405</v>
      </c>
      <c r="G220" s="48"/>
      <c r="H220" s="32" t="s">
        <v>475</v>
      </c>
      <c r="I220" s="37">
        <v>0</v>
      </c>
      <c r="J220" s="26" t="s">
        <v>40</v>
      </c>
      <c r="K220" s="26" t="s">
        <v>40</v>
      </c>
      <c r="L220" s="25">
        <f>609+606</f>
        <v>1215</v>
      </c>
    </row>
    <row r="221" spans="1:12" s="6" customFormat="1" ht="42.75" customHeight="1">
      <c r="A221" s="19">
        <v>218</v>
      </c>
      <c r="B221" s="41">
        <v>0</v>
      </c>
      <c r="C221" s="21" t="s">
        <v>15</v>
      </c>
      <c r="D221" s="22" t="s">
        <v>16</v>
      </c>
      <c r="E221" s="39" t="s">
        <v>479</v>
      </c>
      <c r="F221" s="21" t="s">
        <v>405</v>
      </c>
      <c r="G221" s="48"/>
      <c r="H221" s="32" t="s">
        <v>475</v>
      </c>
      <c r="I221" s="37">
        <v>0</v>
      </c>
      <c r="J221" s="26" t="s">
        <v>40</v>
      </c>
      <c r="K221" s="26" t="s">
        <v>40</v>
      </c>
      <c r="L221" s="25">
        <f>570+499.98+499.98+3.42</f>
        <v>1573.38</v>
      </c>
    </row>
    <row r="222" spans="1:12" s="6" customFormat="1" ht="42.75" customHeight="1">
      <c r="A222" s="19">
        <v>219</v>
      </c>
      <c r="B222" s="41">
        <v>0</v>
      </c>
      <c r="C222" s="21" t="s">
        <v>15</v>
      </c>
      <c r="D222" s="22" t="s">
        <v>16</v>
      </c>
      <c r="E222" s="39" t="s">
        <v>480</v>
      </c>
      <c r="F222" s="21" t="s">
        <v>405</v>
      </c>
      <c r="G222" s="48"/>
      <c r="H222" s="32" t="s">
        <v>475</v>
      </c>
      <c r="I222" s="37">
        <v>0</v>
      </c>
      <c r="J222" s="26" t="s">
        <v>40</v>
      </c>
      <c r="K222" s="26" t="s">
        <v>40</v>
      </c>
      <c r="L222" s="25">
        <f>999.99+999.99</f>
        <v>1999.98</v>
      </c>
    </row>
    <row r="223" spans="1:12" s="6" customFormat="1" ht="42.75" customHeight="1">
      <c r="A223" s="19">
        <v>220</v>
      </c>
      <c r="B223" s="41">
        <v>0</v>
      </c>
      <c r="C223" s="21" t="s">
        <v>15</v>
      </c>
      <c r="D223" s="22" t="s">
        <v>16</v>
      </c>
      <c r="E223" s="39" t="s">
        <v>481</v>
      </c>
      <c r="F223" s="21" t="s">
        <v>405</v>
      </c>
      <c r="G223" s="48"/>
      <c r="H223" s="32" t="s">
        <v>475</v>
      </c>
      <c r="I223" s="37">
        <v>0</v>
      </c>
      <c r="J223" s="26" t="s">
        <v>40</v>
      </c>
      <c r="K223" s="26" t="s">
        <v>40</v>
      </c>
      <c r="L223" s="25">
        <f>22.5+9</f>
        <v>31.5</v>
      </c>
    </row>
    <row r="224" spans="1:12" s="6" customFormat="1" ht="42.75" customHeight="1">
      <c r="A224" s="19">
        <v>221</v>
      </c>
      <c r="B224" s="20">
        <v>0</v>
      </c>
      <c r="C224" s="21" t="s">
        <v>15</v>
      </c>
      <c r="D224" s="22" t="s">
        <v>16</v>
      </c>
      <c r="E224" s="27" t="s">
        <v>482</v>
      </c>
      <c r="F224" s="21" t="s">
        <v>405</v>
      </c>
      <c r="G224" s="34"/>
      <c r="H224" s="23" t="s">
        <v>483</v>
      </c>
      <c r="I224" s="37">
        <v>19998.21</v>
      </c>
      <c r="J224" s="26">
        <v>41023</v>
      </c>
      <c r="K224" s="26">
        <v>41274</v>
      </c>
      <c r="L224" s="25">
        <v>9916.47</v>
      </c>
    </row>
    <row r="225" spans="1:12" s="6" customFormat="1" ht="42.75" customHeight="1">
      <c r="A225" s="19">
        <v>222</v>
      </c>
      <c r="B225" s="20">
        <v>0</v>
      </c>
      <c r="C225" s="21" t="s">
        <v>15</v>
      </c>
      <c r="D225" s="22" t="s">
        <v>16</v>
      </c>
      <c r="E225" s="27" t="s">
        <v>484</v>
      </c>
      <c r="F225" s="21" t="s">
        <v>405</v>
      </c>
      <c r="G225" s="34"/>
      <c r="H225" s="23" t="s">
        <v>483</v>
      </c>
      <c r="I225" s="37">
        <v>19998.21</v>
      </c>
      <c r="J225" s="26">
        <v>41368</v>
      </c>
      <c r="K225" s="38">
        <v>41639</v>
      </c>
      <c r="L225" s="25">
        <f>7999.28+7999.28+3948.25</f>
        <v>19946.809999999998</v>
      </c>
    </row>
    <row r="226" spans="1:12" s="6" customFormat="1" ht="42.75" customHeight="1">
      <c r="A226" s="19">
        <v>223</v>
      </c>
      <c r="B226" s="41">
        <v>0</v>
      </c>
      <c r="C226" s="21" t="s">
        <v>15</v>
      </c>
      <c r="D226" s="22" t="s">
        <v>16</v>
      </c>
      <c r="E226" s="39" t="s">
        <v>485</v>
      </c>
      <c r="F226" s="21" t="s">
        <v>405</v>
      </c>
      <c r="G226" s="48"/>
      <c r="H226" s="32" t="s">
        <v>486</v>
      </c>
      <c r="I226" s="37">
        <v>2950</v>
      </c>
      <c r="J226" s="26">
        <v>41474</v>
      </c>
      <c r="K226" s="38">
        <v>41639</v>
      </c>
      <c r="L226" s="25">
        <v>2950</v>
      </c>
    </row>
    <row r="227" spans="1:12" s="6" customFormat="1" ht="42.75" customHeight="1">
      <c r="A227" s="19">
        <v>224</v>
      </c>
      <c r="B227" s="41">
        <v>0</v>
      </c>
      <c r="C227" s="21" t="s">
        <v>15</v>
      </c>
      <c r="D227" s="22" t="s">
        <v>16</v>
      </c>
      <c r="E227" s="39" t="s">
        <v>487</v>
      </c>
      <c r="F227" s="21" t="s">
        <v>405</v>
      </c>
      <c r="G227" s="48"/>
      <c r="H227" s="32" t="s">
        <v>486</v>
      </c>
      <c r="I227" s="37">
        <v>7550</v>
      </c>
      <c r="J227" s="26">
        <v>41474</v>
      </c>
      <c r="K227" s="38">
        <v>41639</v>
      </c>
      <c r="L227" s="25">
        <f>1950+5600</f>
        <v>7550</v>
      </c>
    </row>
    <row r="228" spans="1:12" s="6" customFormat="1" ht="42.75" customHeight="1">
      <c r="A228" s="19">
        <v>225</v>
      </c>
      <c r="B228" s="41">
        <v>0</v>
      </c>
      <c r="C228" s="21" t="s">
        <v>15</v>
      </c>
      <c r="D228" s="22" t="s">
        <v>16</v>
      </c>
      <c r="E228" s="39" t="s">
        <v>488</v>
      </c>
      <c r="F228" s="21" t="s">
        <v>405</v>
      </c>
      <c r="G228" s="48"/>
      <c r="H228" s="32" t="s">
        <v>486</v>
      </c>
      <c r="I228" s="37">
        <v>1541.32</v>
      </c>
      <c r="J228" s="26">
        <v>41275</v>
      </c>
      <c r="K228" s="26">
        <v>41639</v>
      </c>
      <c r="L228" s="25">
        <v>1541.32</v>
      </c>
    </row>
    <row r="229" spans="1:12" s="12" customFormat="1" ht="42.75" customHeight="1">
      <c r="A229" s="19">
        <v>226</v>
      </c>
      <c r="B229" s="20">
        <v>0</v>
      </c>
      <c r="C229" s="21" t="s">
        <v>15</v>
      </c>
      <c r="D229" s="22" t="s">
        <v>16</v>
      </c>
      <c r="E229" s="27" t="s">
        <v>489</v>
      </c>
      <c r="F229" s="21" t="s">
        <v>405</v>
      </c>
      <c r="G229" s="19"/>
      <c r="H229" s="23" t="s">
        <v>490</v>
      </c>
      <c r="I229" s="25">
        <f>10093*48</f>
        <v>484464</v>
      </c>
      <c r="J229" s="26">
        <v>40544</v>
      </c>
      <c r="K229" s="26">
        <v>42004</v>
      </c>
      <c r="L229" s="25">
        <f>33365.29+20186+20186+18532.91+20186+20186+20186+20186</f>
        <v>173014.2</v>
      </c>
    </row>
    <row r="230" spans="1:12" s="6" customFormat="1" ht="42.75" customHeight="1">
      <c r="A230" s="19">
        <v>227</v>
      </c>
      <c r="B230" s="41">
        <v>0</v>
      </c>
      <c r="C230" s="21" t="s">
        <v>15</v>
      </c>
      <c r="D230" s="22" t="s">
        <v>16</v>
      </c>
      <c r="E230" s="39" t="s">
        <v>491</v>
      </c>
      <c r="F230" s="21" t="s">
        <v>405</v>
      </c>
      <c r="G230" s="48"/>
      <c r="H230" s="32" t="s">
        <v>492</v>
      </c>
      <c r="I230" s="37">
        <v>2500</v>
      </c>
      <c r="J230" s="26">
        <v>41640</v>
      </c>
      <c r="K230" s="38">
        <v>42004</v>
      </c>
      <c r="L230" s="25">
        <v>0</v>
      </c>
    </row>
    <row r="231" spans="1:12" s="51" customFormat="1" ht="42.75" customHeight="1">
      <c r="A231" s="19">
        <v>228</v>
      </c>
      <c r="B231" s="20">
        <v>0</v>
      </c>
      <c r="C231" s="21" t="s">
        <v>15</v>
      </c>
      <c r="D231" s="22" t="s">
        <v>16</v>
      </c>
      <c r="E231" s="28" t="s">
        <v>493</v>
      </c>
      <c r="F231" s="21" t="s">
        <v>405</v>
      </c>
      <c r="G231" s="19"/>
      <c r="H231" s="32" t="s">
        <v>410</v>
      </c>
      <c r="I231" s="37">
        <v>5360</v>
      </c>
      <c r="J231" s="26">
        <v>41550</v>
      </c>
      <c r="K231" s="26">
        <v>41578</v>
      </c>
      <c r="L231" s="25">
        <v>2400</v>
      </c>
    </row>
    <row r="232" spans="1:12" s="51" customFormat="1" ht="42.75" customHeight="1">
      <c r="A232" s="19">
        <v>229</v>
      </c>
      <c r="B232" s="20">
        <v>0</v>
      </c>
      <c r="C232" s="21" t="s">
        <v>15</v>
      </c>
      <c r="D232" s="22" t="s">
        <v>16</v>
      </c>
      <c r="E232" s="28" t="s">
        <v>494</v>
      </c>
      <c r="F232" s="21" t="s">
        <v>405</v>
      </c>
      <c r="G232" s="19"/>
      <c r="H232" s="32" t="s">
        <v>410</v>
      </c>
      <c r="I232" s="37">
        <v>2000</v>
      </c>
      <c r="J232" s="26">
        <v>41541</v>
      </c>
      <c r="K232" s="26">
        <v>41660</v>
      </c>
      <c r="L232" s="25">
        <v>2000</v>
      </c>
    </row>
    <row r="233" spans="1:12" ht="43.5" customHeight="1">
      <c r="A233" s="19">
        <v>230</v>
      </c>
      <c r="B233" s="41" t="s">
        <v>495</v>
      </c>
      <c r="C233" s="21" t="s">
        <v>15</v>
      </c>
      <c r="D233" s="22" t="s">
        <v>16</v>
      </c>
      <c r="E233" s="43" t="s">
        <v>496</v>
      </c>
      <c r="F233" s="21" t="s">
        <v>30</v>
      </c>
      <c r="G233" s="52"/>
      <c r="H233" s="43" t="s">
        <v>497</v>
      </c>
      <c r="I233" s="37">
        <v>412.95</v>
      </c>
      <c r="J233" s="38">
        <v>41737</v>
      </c>
      <c r="K233" s="38">
        <v>41759</v>
      </c>
      <c r="L233" s="44">
        <v>412.95</v>
      </c>
    </row>
    <row r="234" spans="1:12" ht="43.5" customHeight="1">
      <c r="A234" s="19">
        <v>231</v>
      </c>
      <c r="B234" s="41" t="s">
        <v>498</v>
      </c>
      <c r="C234" s="21" t="s">
        <v>15</v>
      </c>
      <c r="D234" s="22" t="s">
        <v>16</v>
      </c>
      <c r="E234" s="43" t="s">
        <v>499</v>
      </c>
      <c r="F234" s="21" t="s">
        <v>30</v>
      </c>
      <c r="G234" s="52"/>
      <c r="H234" s="43" t="s">
        <v>291</v>
      </c>
      <c r="I234" s="37">
        <v>140</v>
      </c>
      <c r="J234" s="38">
        <v>41774</v>
      </c>
      <c r="K234" s="38">
        <v>41806</v>
      </c>
      <c r="L234" s="44">
        <v>0</v>
      </c>
    </row>
    <row r="235" spans="1:12" ht="43.5" customHeight="1">
      <c r="A235" s="19">
        <v>232</v>
      </c>
      <c r="B235" s="41" t="s">
        <v>500</v>
      </c>
      <c r="C235" s="21" t="s">
        <v>15</v>
      </c>
      <c r="D235" s="22" t="s">
        <v>16</v>
      </c>
      <c r="E235" s="43" t="s">
        <v>501</v>
      </c>
      <c r="F235" s="21" t="s">
        <v>30</v>
      </c>
      <c r="G235" s="52"/>
      <c r="H235" s="43" t="s">
        <v>55</v>
      </c>
      <c r="I235" s="37">
        <v>345</v>
      </c>
      <c r="J235" s="38">
        <v>41810</v>
      </c>
      <c r="K235" s="38">
        <v>41851</v>
      </c>
      <c r="L235" s="44">
        <v>0</v>
      </c>
    </row>
    <row r="236" spans="1:12" ht="43.5" customHeight="1">
      <c r="A236" s="19">
        <v>233</v>
      </c>
      <c r="B236" s="41" t="s">
        <v>502</v>
      </c>
      <c r="C236" s="21" t="s">
        <v>15</v>
      </c>
      <c r="D236" s="22" t="s">
        <v>16</v>
      </c>
      <c r="E236" s="43" t="s">
        <v>503</v>
      </c>
      <c r="F236" s="21" t="s">
        <v>247</v>
      </c>
      <c r="G236" s="39" t="s">
        <v>248</v>
      </c>
      <c r="H236" s="43" t="s">
        <v>249</v>
      </c>
      <c r="I236" s="37">
        <v>724.12</v>
      </c>
      <c r="J236" s="38">
        <v>41687</v>
      </c>
      <c r="K236" s="38">
        <v>41715</v>
      </c>
      <c r="L236" s="44">
        <v>724.12</v>
      </c>
    </row>
    <row r="237" spans="1:12" ht="43.5" customHeight="1">
      <c r="A237" s="19">
        <v>234</v>
      </c>
      <c r="B237" s="41" t="s">
        <v>504</v>
      </c>
      <c r="C237" s="21" t="s">
        <v>15</v>
      </c>
      <c r="D237" s="22" t="s">
        <v>16</v>
      </c>
      <c r="E237" s="43" t="s">
        <v>234</v>
      </c>
      <c r="F237" s="21" t="s">
        <v>30</v>
      </c>
      <c r="G237" s="52"/>
      <c r="H237" s="43" t="s">
        <v>235</v>
      </c>
      <c r="I237" s="37">
        <v>453</v>
      </c>
      <c r="J237" s="38">
        <v>41667</v>
      </c>
      <c r="K237" s="38">
        <v>41685</v>
      </c>
      <c r="L237" s="44">
        <v>453</v>
      </c>
    </row>
    <row r="238" spans="1:12" ht="43.5" customHeight="1">
      <c r="A238" s="19">
        <v>235</v>
      </c>
      <c r="B238" s="41" t="s">
        <v>505</v>
      </c>
      <c r="C238" s="21" t="s">
        <v>15</v>
      </c>
      <c r="D238" s="22" t="s">
        <v>16</v>
      </c>
      <c r="E238" s="43" t="s">
        <v>268</v>
      </c>
      <c r="F238" s="21" t="s">
        <v>30</v>
      </c>
      <c r="G238" s="52"/>
      <c r="H238" s="43" t="s">
        <v>506</v>
      </c>
      <c r="I238" s="37">
        <v>2050</v>
      </c>
      <c r="J238" s="38">
        <v>41718</v>
      </c>
      <c r="K238" s="38">
        <v>41822</v>
      </c>
      <c r="L238" s="44">
        <v>1025</v>
      </c>
    </row>
    <row r="239" spans="1:12" ht="43.5" customHeight="1">
      <c r="A239" s="19">
        <v>236</v>
      </c>
      <c r="B239" s="41" t="s">
        <v>507</v>
      </c>
      <c r="C239" s="21" t="s">
        <v>15</v>
      </c>
      <c r="D239" s="22" t="s">
        <v>16</v>
      </c>
      <c r="E239" s="43" t="s">
        <v>508</v>
      </c>
      <c r="F239" s="21" t="s">
        <v>247</v>
      </c>
      <c r="G239" s="39" t="s">
        <v>509</v>
      </c>
      <c r="H239" s="43" t="s">
        <v>510</v>
      </c>
      <c r="I239" s="37">
        <v>560</v>
      </c>
      <c r="J239" s="38">
        <v>41688</v>
      </c>
      <c r="K239" s="38">
        <v>41708</v>
      </c>
      <c r="L239" s="44">
        <v>560</v>
      </c>
    </row>
    <row r="240" spans="1:12" ht="43.5" customHeight="1">
      <c r="A240" s="19">
        <v>237</v>
      </c>
      <c r="B240" s="41" t="s">
        <v>511</v>
      </c>
      <c r="C240" s="21" t="s">
        <v>15</v>
      </c>
      <c r="D240" s="22" t="s">
        <v>16</v>
      </c>
      <c r="E240" s="43" t="s">
        <v>512</v>
      </c>
      <c r="F240" s="21" t="s">
        <v>30</v>
      </c>
      <c r="G240" s="52"/>
      <c r="H240" s="43" t="s">
        <v>345</v>
      </c>
      <c r="I240" s="37">
        <v>504</v>
      </c>
      <c r="J240" s="38">
        <v>41793</v>
      </c>
      <c r="K240" s="38">
        <v>41820</v>
      </c>
      <c r="L240" s="44">
        <v>0</v>
      </c>
    </row>
    <row r="241" spans="1:12" ht="172.5" customHeight="1">
      <c r="A241" s="19">
        <v>238</v>
      </c>
      <c r="B241" s="41" t="s">
        <v>513</v>
      </c>
      <c r="C241" s="21" t="s">
        <v>15</v>
      </c>
      <c r="D241" s="22" t="s">
        <v>16</v>
      </c>
      <c r="E241" s="43" t="s">
        <v>514</v>
      </c>
      <c r="F241" s="21" t="s">
        <v>247</v>
      </c>
      <c r="G241" s="39" t="s">
        <v>515</v>
      </c>
      <c r="H241" s="43" t="s">
        <v>516</v>
      </c>
      <c r="I241" s="37">
        <v>2240</v>
      </c>
      <c r="J241" s="38">
        <v>41694</v>
      </c>
      <c r="K241" s="38">
        <v>41912</v>
      </c>
      <c r="L241" s="44">
        <v>1120</v>
      </c>
    </row>
    <row r="242" spans="1:12" ht="43.5" customHeight="1">
      <c r="A242" s="19">
        <v>239</v>
      </c>
      <c r="B242" s="41" t="s">
        <v>517</v>
      </c>
      <c r="C242" s="21" t="s">
        <v>15</v>
      </c>
      <c r="D242" s="22" t="s">
        <v>16</v>
      </c>
      <c r="E242" s="43" t="s">
        <v>518</v>
      </c>
      <c r="F242" s="21" t="s">
        <v>247</v>
      </c>
      <c r="G242" s="39" t="s">
        <v>519</v>
      </c>
      <c r="H242" s="43" t="s">
        <v>227</v>
      </c>
      <c r="I242" s="37">
        <v>200</v>
      </c>
      <c r="J242" s="38">
        <v>41687</v>
      </c>
      <c r="K242" s="38">
        <v>41708</v>
      </c>
      <c r="L242" s="44">
        <v>200</v>
      </c>
    </row>
    <row r="243" spans="1:12" ht="43.5" customHeight="1">
      <c r="A243" s="19">
        <v>240</v>
      </c>
      <c r="B243" s="41" t="s">
        <v>520</v>
      </c>
      <c r="C243" s="21" t="s">
        <v>15</v>
      </c>
      <c r="D243" s="22" t="s">
        <v>16</v>
      </c>
      <c r="E243" s="43" t="s">
        <v>521</v>
      </c>
      <c r="F243" s="21" t="s">
        <v>58</v>
      </c>
      <c r="G243" s="52"/>
      <c r="H243" s="43" t="s">
        <v>522</v>
      </c>
      <c r="I243" s="37">
        <v>0</v>
      </c>
      <c r="J243" s="38">
        <v>41730</v>
      </c>
      <c r="K243" s="38">
        <v>42094</v>
      </c>
      <c r="L243" s="44">
        <v>58</v>
      </c>
    </row>
    <row r="244" spans="1:12" s="6" customFormat="1" ht="43.5" customHeight="1">
      <c r="A244" s="19">
        <v>241</v>
      </c>
      <c r="B244" s="41" t="s">
        <v>523</v>
      </c>
      <c r="C244" s="21" t="s">
        <v>15</v>
      </c>
      <c r="D244" s="22" t="s">
        <v>16</v>
      </c>
      <c r="E244" s="43" t="s">
        <v>524</v>
      </c>
      <c r="F244" s="21" t="s">
        <v>58</v>
      </c>
      <c r="G244" s="52"/>
      <c r="H244" s="43" t="s">
        <v>212</v>
      </c>
      <c r="I244" s="37">
        <v>0</v>
      </c>
      <c r="J244" s="38">
        <v>41733</v>
      </c>
      <c r="K244" s="38">
        <v>43137</v>
      </c>
      <c r="L244" s="44">
        <v>0</v>
      </c>
    </row>
    <row r="245" spans="1:12" ht="43.5" customHeight="1">
      <c r="A245" s="19">
        <v>242</v>
      </c>
      <c r="B245" s="41" t="s">
        <v>525</v>
      </c>
      <c r="C245" s="21" t="s">
        <v>15</v>
      </c>
      <c r="D245" s="22" t="s">
        <v>16</v>
      </c>
      <c r="E245" s="43" t="s">
        <v>526</v>
      </c>
      <c r="F245" s="21" t="s">
        <v>30</v>
      </c>
      <c r="G245" s="52"/>
      <c r="H245" s="43" t="s">
        <v>151</v>
      </c>
      <c r="I245" s="37">
        <v>5050</v>
      </c>
      <c r="J245" s="38">
        <v>41687</v>
      </c>
      <c r="K245" s="38">
        <v>42735</v>
      </c>
      <c r="L245" s="44">
        <v>0</v>
      </c>
    </row>
    <row r="246" spans="1:12" ht="43.5" customHeight="1">
      <c r="A246" s="19">
        <v>243</v>
      </c>
      <c r="B246" s="41" t="s">
        <v>527</v>
      </c>
      <c r="C246" s="21" t="s">
        <v>15</v>
      </c>
      <c r="D246" s="22" t="s">
        <v>16</v>
      </c>
      <c r="E246" s="43" t="s">
        <v>528</v>
      </c>
      <c r="F246" s="21" t="s">
        <v>30</v>
      </c>
      <c r="G246" s="52"/>
      <c r="H246" s="43" t="s">
        <v>151</v>
      </c>
      <c r="I246" s="37">
        <v>6150</v>
      </c>
      <c r="J246" s="38">
        <v>42005</v>
      </c>
      <c r="K246" s="38">
        <v>43100</v>
      </c>
      <c r="L246" s="44">
        <v>0</v>
      </c>
    </row>
    <row r="247" spans="1:12" ht="43.5" customHeight="1">
      <c r="A247" s="19">
        <v>244</v>
      </c>
      <c r="B247" s="41" t="s">
        <v>529</v>
      </c>
      <c r="C247" s="21" t="s">
        <v>15</v>
      </c>
      <c r="D247" s="22" t="s">
        <v>16</v>
      </c>
      <c r="E247" s="43" t="s">
        <v>530</v>
      </c>
      <c r="F247" s="21" t="s">
        <v>30</v>
      </c>
      <c r="G247" s="52"/>
      <c r="H247" s="43" t="s">
        <v>154</v>
      </c>
      <c r="I247" s="37">
        <v>8073</v>
      </c>
      <c r="J247" s="38">
        <v>41687</v>
      </c>
      <c r="K247" s="38">
        <v>42735</v>
      </c>
      <c r="L247" s="44">
        <v>1345.5</v>
      </c>
    </row>
    <row r="248" spans="1:12" ht="43.5" customHeight="1">
      <c r="A248" s="19">
        <v>245</v>
      </c>
      <c r="B248" s="41" t="s">
        <v>531</v>
      </c>
      <c r="C248" s="21" t="s">
        <v>15</v>
      </c>
      <c r="D248" s="22" t="s">
        <v>16</v>
      </c>
      <c r="E248" s="43" t="s">
        <v>532</v>
      </c>
      <c r="F248" s="21" t="s">
        <v>30</v>
      </c>
      <c r="G248" s="52"/>
      <c r="H248" s="43" t="s">
        <v>255</v>
      </c>
      <c r="I248" s="37">
        <v>2868.85</v>
      </c>
      <c r="J248" s="38">
        <v>41753</v>
      </c>
      <c r="K248" s="38">
        <v>42004</v>
      </c>
      <c r="L248" s="44">
        <v>0</v>
      </c>
    </row>
    <row r="249" spans="1:12" s="6" customFormat="1" ht="43.5" customHeight="1">
      <c r="A249" s="19">
        <v>246</v>
      </c>
      <c r="B249" s="20">
        <v>0</v>
      </c>
      <c r="C249" s="21" t="s">
        <v>15</v>
      </c>
      <c r="D249" s="22" t="s">
        <v>16</v>
      </c>
      <c r="E249" s="43" t="s">
        <v>533</v>
      </c>
      <c r="F249" s="21" t="s">
        <v>405</v>
      </c>
      <c r="G249" s="52"/>
      <c r="H249" s="43" t="s">
        <v>483</v>
      </c>
      <c r="I249" s="37">
        <v>16195</v>
      </c>
      <c r="J249" s="38">
        <v>41773</v>
      </c>
      <c r="K249" s="38">
        <v>42004</v>
      </c>
      <c r="L249" s="44">
        <v>0</v>
      </c>
    </row>
    <row r="250" spans="1:12" ht="43.5" customHeight="1">
      <c r="A250" s="19">
        <v>247</v>
      </c>
      <c r="B250" s="41" t="s">
        <v>534</v>
      </c>
      <c r="C250" s="21" t="s">
        <v>15</v>
      </c>
      <c r="D250" s="22" t="s">
        <v>16</v>
      </c>
      <c r="E250" s="43" t="s">
        <v>535</v>
      </c>
      <c r="F250" s="21" t="s">
        <v>30</v>
      </c>
      <c r="G250" s="52"/>
      <c r="H250" s="43" t="s">
        <v>170</v>
      </c>
      <c r="I250" s="37">
        <v>3500</v>
      </c>
      <c r="J250" s="38">
        <v>41780</v>
      </c>
      <c r="K250" s="38">
        <v>42369</v>
      </c>
      <c r="L250" s="44">
        <v>0</v>
      </c>
    </row>
    <row r="251" spans="1:12" ht="43.5" customHeight="1">
      <c r="A251" s="19">
        <v>248</v>
      </c>
      <c r="B251" s="41" t="s">
        <v>536</v>
      </c>
      <c r="C251" s="21" t="s">
        <v>15</v>
      </c>
      <c r="D251" s="22" t="s">
        <v>16</v>
      </c>
      <c r="E251" s="43" t="s">
        <v>537</v>
      </c>
      <c r="F251" s="21" t="s">
        <v>30</v>
      </c>
      <c r="G251" s="52"/>
      <c r="H251" s="43" t="s">
        <v>309</v>
      </c>
      <c r="I251" s="37">
        <v>400</v>
      </c>
      <c r="J251" s="38">
        <v>41796</v>
      </c>
      <c r="K251" s="38">
        <v>41820</v>
      </c>
      <c r="L251" s="44">
        <v>0</v>
      </c>
    </row>
    <row r="252" spans="1:12" ht="43.5" customHeight="1">
      <c r="A252" s="19">
        <v>249</v>
      </c>
      <c r="B252" s="41" t="s">
        <v>538</v>
      </c>
      <c r="C252" s="21" t="s">
        <v>15</v>
      </c>
      <c r="D252" s="22" t="s">
        <v>16</v>
      </c>
      <c r="E252" s="43" t="s">
        <v>539</v>
      </c>
      <c r="F252" s="21" t="s">
        <v>30</v>
      </c>
      <c r="G252" s="52"/>
      <c r="H252" s="43" t="s">
        <v>540</v>
      </c>
      <c r="I252" s="37">
        <v>2000</v>
      </c>
      <c r="J252" s="38">
        <v>41793</v>
      </c>
      <c r="K252" s="38">
        <v>41820</v>
      </c>
      <c r="L252" s="44">
        <v>0</v>
      </c>
    </row>
    <row r="253" spans="1:12" ht="43.5" customHeight="1">
      <c r="A253" s="19">
        <v>250</v>
      </c>
      <c r="B253" s="41" t="s">
        <v>541</v>
      </c>
      <c r="C253" s="21" t="s">
        <v>15</v>
      </c>
      <c r="D253" s="22" t="s">
        <v>16</v>
      </c>
      <c r="E253" s="43" t="s">
        <v>542</v>
      </c>
      <c r="F253" s="21" t="s">
        <v>30</v>
      </c>
      <c r="G253" s="52"/>
      <c r="H253" s="43" t="s">
        <v>255</v>
      </c>
      <c r="I253" s="37">
        <v>300</v>
      </c>
      <c r="J253" s="38">
        <v>41793</v>
      </c>
      <c r="K253" s="38">
        <v>41820</v>
      </c>
      <c r="L253" s="44">
        <v>0</v>
      </c>
    </row>
    <row r="254" spans="1:12" ht="43.5" customHeight="1">
      <c r="A254" s="19">
        <v>251</v>
      </c>
      <c r="B254" s="41" t="s">
        <v>543</v>
      </c>
      <c r="C254" s="21" t="s">
        <v>15</v>
      </c>
      <c r="D254" s="22" t="s">
        <v>16</v>
      </c>
      <c r="E254" s="43" t="s">
        <v>544</v>
      </c>
      <c r="F254" s="21" t="s">
        <v>30</v>
      </c>
      <c r="G254" s="52"/>
      <c r="H254" s="43" t="s">
        <v>279</v>
      </c>
      <c r="I254" s="37">
        <v>18000</v>
      </c>
      <c r="J254" s="38">
        <v>41725</v>
      </c>
      <c r="K254" s="38">
        <v>42124</v>
      </c>
      <c r="L254" s="44">
        <v>0</v>
      </c>
    </row>
    <row r="255" spans="1:12" s="6" customFormat="1" ht="43.5" customHeight="1">
      <c r="A255" s="19">
        <v>252</v>
      </c>
      <c r="B255" s="41" t="s">
        <v>545</v>
      </c>
      <c r="C255" s="21" t="s">
        <v>15</v>
      </c>
      <c r="D255" s="22" t="s">
        <v>16</v>
      </c>
      <c r="E255" s="43" t="s">
        <v>546</v>
      </c>
      <c r="F255" s="21" t="s">
        <v>30</v>
      </c>
      <c r="G255" s="52"/>
      <c r="H255" s="43" t="s">
        <v>547</v>
      </c>
      <c r="I255" s="37">
        <v>400</v>
      </c>
      <c r="J255" s="38">
        <v>41618</v>
      </c>
      <c r="K255" s="38">
        <v>41618</v>
      </c>
      <c r="L255" s="44">
        <v>400</v>
      </c>
    </row>
    <row r="256" spans="1:12" s="6" customFormat="1" ht="43.5" customHeight="1">
      <c r="A256" s="19">
        <v>253</v>
      </c>
      <c r="B256" s="41" t="s">
        <v>548</v>
      </c>
      <c r="C256" s="21" t="s">
        <v>15</v>
      </c>
      <c r="D256" s="22" t="s">
        <v>16</v>
      </c>
      <c r="E256" s="43" t="s">
        <v>549</v>
      </c>
      <c r="F256" s="21" t="s">
        <v>30</v>
      </c>
      <c r="G256" s="52"/>
      <c r="H256" s="49" t="s">
        <v>550</v>
      </c>
      <c r="I256" s="37">
        <v>0</v>
      </c>
      <c r="J256" s="45">
        <v>41569</v>
      </c>
      <c r="K256" s="45" t="s">
        <v>551</v>
      </c>
      <c r="L256" s="44">
        <f>41.5+41.5+83+41.5</f>
        <v>207.5</v>
      </c>
    </row>
    <row r="257" spans="1:12" s="12" customFormat="1" ht="42.75" customHeight="1">
      <c r="A257" s="19">
        <v>254</v>
      </c>
      <c r="B257" s="20" t="s">
        <v>552</v>
      </c>
      <c r="C257" s="21" t="s">
        <v>15</v>
      </c>
      <c r="D257" s="22" t="s">
        <v>16</v>
      </c>
      <c r="E257" s="27" t="s">
        <v>553</v>
      </c>
      <c r="F257" s="21" t="s">
        <v>30</v>
      </c>
      <c r="G257" s="19"/>
      <c r="H257" s="23" t="s">
        <v>31</v>
      </c>
      <c r="I257" s="25">
        <f>2110.5*3</f>
        <v>6331.5</v>
      </c>
      <c r="J257" s="26">
        <v>41639</v>
      </c>
      <c r="K257" s="26">
        <v>42735</v>
      </c>
      <c r="L257" s="25">
        <v>2110.5</v>
      </c>
    </row>
    <row r="258" spans="1:12" s="12" customFormat="1" ht="42.75" customHeight="1">
      <c r="A258" s="19">
        <v>255</v>
      </c>
      <c r="B258" s="20" t="s">
        <v>554</v>
      </c>
      <c r="C258" s="21" t="s">
        <v>15</v>
      </c>
      <c r="D258" s="22" t="s">
        <v>16</v>
      </c>
      <c r="E258" s="27" t="s">
        <v>555</v>
      </c>
      <c r="F258" s="21" t="s">
        <v>30</v>
      </c>
      <c r="G258" s="19"/>
      <c r="H258" s="23" t="s">
        <v>31</v>
      </c>
      <c r="I258" s="25">
        <v>1300</v>
      </c>
      <c r="J258" s="26">
        <v>41734</v>
      </c>
      <c r="K258" s="26">
        <v>42099</v>
      </c>
      <c r="L258" s="25">
        <v>1300</v>
      </c>
    </row>
    <row r="259" spans="1:12" s="51" customFormat="1" ht="43.5" customHeight="1">
      <c r="A259" s="19">
        <v>256</v>
      </c>
      <c r="B259" s="20">
        <v>0</v>
      </c>
      <c r="C259" s="21" t="s">
        <v>15</v>
      </c>
      <c r="D259" s="22" t="s">
        <v>16</v>
      </c>
      <c r="E259" s="39" t="s">
        <v>556</v>
      </c>
      <c r="F259" s="21" t="s">
        <v>30</v>
      </c>
      <c r="G259" s="48"/>
      <c r="H259" s="43" t="s">
        <v>557</v>
      </c>
      <c r="I259" s="37">
        <v>105</v>
      </c>
      <c r="J259" s="53">
        <v>41603</v>
      </c>
      <c r="K259" s="38">
        <v>41670</v>
      </c>
      <c r="L259" s="44">
        <v>105</v>
      </c>
    </row>
    <row r="260" spans="1:12" s="51" customFormat="1" ht="43.5" customHeight="1">
      <c r="A260" s="19">
        <v>257</v>
      </c>
      <c r="B260" s="20">
        <v>0</v>
      </c>
      <c r="C260" s="21" t="s">
        <v>15</v>
      </c>
      <c r="D260" s="22" t="s">
        <v>16</v>
      </c>
      <c r="E260" s="39" t="s">
        <v>558</v>
      </c>
      <c r="F260" s="21" t="s">
        <v>405</v>
      </c>
      <c r="G260" s="48"/>
      <c r="H260" s="43" t="s">
        <v>559</v>
      </c>
      <c r="I260" s="37">
        <v>2900</v>
      </c>
      <c r="J260" s="45">
        <v>41667</v>
      </c>
      <c r="K260" s="45">
        <v>41729</v>
      </c>
      <c r="L260" s="44">
        <f>350+350</f>
        <v>700</v>
      </c>
    </row>
    <row r="261" spans="1:12" s="51" customFormat="1" ht="43.5" customHeight="1">
      <c r="A261" s="19">
        <v>258</v>
      </c>
      <c r="B261" s="41" t="s">
        <v>560</v>
      </c>
      <c r="C261" s="21" t="s">
        <v>15</v>
      </c>
      <c r="D261" s="22" t="s">
        <v>16</v>
      </c>
      <c r="E261" s="39" t="s">
        <v>561</v>
      </c>
      <c r="F261" s="21" t="s">
        <v>30</v>
      </c>
      <c r="G261" s="48"/>
      <c r="H261" s="43" t="s">
        <v>562</v>
      </c>
      <c r="I261" s="37">
        <v>150</v>
      </c>
      <c r="J261" s="45">
        <v>41705</v>
      </c>
      <c r="K261" s="38">
        <v>41705</v>
      </c>
      <c r="L261" s="44">
        <v>150</v>
      </c>
    </row>
    <row r="262" spans="1:62" s="13" customFormat="1" ht="42.75" customHeight="1">
      <c r="A262" s="19">
        <v>259</v>
      </c>
      <c r="B262" s="20">
        <v>0</v>
      </c>
      <c r="C262" s="21" t="s">
        <v>15</v>
      </c>
      <c r="D262" s="22" t="s">
        <v>16</v>
      </c>
      <c r="E262" s="28" t="s">
        <v>42</v>
      </c>
      <c r="F262" s="21" t="s">
        <v>405</v>
      </c>
      <c r="G262" s="19"/>
      <c r="H262" s="32" t="s">
        <v>43</v>
      </c>
      <c r="I262" s="30">
        <v>0</v>
      </c>
      <c r="J262" s="26">
        <v>41640</v>
      </c>
      <c r="K262" s="26" t="s">
        <v>40</v>
      </c>
      <c r="L262" s="25">
        <f>5094</f>
        <v>5094</v>
      </c>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row>
  </sheetData>
  <sheetProtection selectLockedCells="1" selectUnlockedCells="1"/>
  <mergeCells count="12">
    <mergeCell ref="A1:L1"/>
    <mergeCell ref="A2:A3"/>
    <mergeCell ref="B2:B3"/>
    <mergeCell ref="C2:C3"/>
    <mergeCell ref="D2:D3"/>
    <mergeCell ref="E2:E3"/>
    <mergeCell ref="F2:F3"/>
    <mergeCell ref="G2:G3"/>
    <mergeCell ref="H2:H3"/>
    <mergeCell ref="I2:I3"/>
    <mergeCell ref="J2:K2"/>
    <mergeCell ref="L2:L3"/>
  </mergeCells>
  <printOptions horizontalCentered="1"/>
  <pageMargins left="0.11805555555555555" right="0.11805555555555555" top="0.6590277777777778" bottom="0.6590277777777778" header="0.39375" footer="0.39375"/>
  <pageSetup firstPageNumber="1" useFirstPageNumber="1" horizontalDpi="300" verticalDpi="300" orientation="landscape" paperSize="8" scale="71"/>
  <headerFooter alignWithMargins="0">
    <oddHeader>&amp;C&amp;"Times New Roman,Normale"&amp;12&amp;A</oddHeader>
    <oddFooter>&amp;C&amp;"Times New Roman,Normale"&amp;12Pagina &amp;P</oddFooter>
  </headerFooter>
  <legacyDrawing r:id="rId2"/>
</worksheet>
</file>

<file path=xl/worksheets/sheet2.xml><?xml version="1.0" encoding="utf-8"?>
<worksheet xmlns="http://schemas.openxmlformats.org/spreadsheetml/2006/main" xmlns:r="http://schemas.openxmlformats.org/officeDocument/2006/relationships">
  <dimension ref="A2:C8"/>
  <sheetViews>
    <sheetView workbookViewId="0" topLeftCell="A1">
      <selection activeCell="A18" sqref="A18"/>
    </sheetView>
  </sheetViews>
  <sheetFormatPr defaultColWidth="12.57421875" defaultRowHeight="12.75"/>
  <cols>
    <col min="1" max="1" width="23.8515625" style="0" customWidth="1"/>
    <col min="2" max="16384" width="11.57421875" style="0" customWidth="1"/>
  </cols>
  <sheetData>
    <row r="2" spans="1:3" ht="12.75">
      <c r="A2" s="54" t="s">
        <v>563</v>
      </c>
      <c r="B2" s="55" t="s">
        <v>564</v>
      </c>
      <c r="C2" s="56"/>
    </row>
    <row r="3" spans="1:3" ht="12.75">
      <c r="A3" s="54" t="s">
        <v>565</v>
      </c>
      <c r="B3" s="54" t="s">
        <v>566</v>
      </c>
      <c r="C3" s="56"/>
    </row>
    <row r="4" spans="1:3" ht="12.75">
      <c r="A4" s="54" t="s">
        <v>567</v>
      </c>
      <c r="B4" s="54" t="s">
        <v>568</v>
      </c>
      <c r="C4" s="56"/>
    </row>
    <row r="5" spans="1:3" ht="12.75">
      <c r="A5" s="54" t="s">
        <v>569</v>
      </c>
      <c r="B5" s="54" t="s">
        <v>568</v>
      </c>
      <c r="C5" s="56"/>
    </row>
    <row r="6" spans="1:3" ht="12.75">
      <c r="A6" s="54" t="s">
        <v>570</v>
      </c>
      <c r="B6" s="54" t="s">
        <v>568</v>
      </c>
      <c r="C6" s="56"/>
    </row>
    <row r="7" spans="1:3" ht="12.75">
      <c r="A7" s="54" t="s">
        <v>571</v>
      </c>
      <c r="B7" s="54" t="s">
        <v>572</v>
      </c>
      <c r="C7" s="57"/>
    </row>
    <row r="8" spans="1:3" ht="12.75">
      <c r="A8" s="54" t="s">
        <v>573</v>
      </c>
      <c r="B8" s="54" t="s">
        <v>574</v>
      </c>
      <c r="C8" s="54"/>
    </row>
  </sheetData>
  <sheetProtection selectLockedCells="1" selectUnlockedCells="1"/>
  <printOptions/>
  <pageMargins left="0.7875" right="0.7875" top="1.0527777777777778" bottom="1.0527777777777778" header="0.7875" footer="0.7875"/>
  <pageSetup horizontalDpi="300" verticalDpi="300" orientation="portrait" paperSize="9" scale="90"/>
  <headerFooter alignWithMargins="0">
    <oddHeader>&amp;C&amp;"Times New Roman,Normale"&amp;12&amp;A</oddHeader>
    <oddFooter>&amp;C&amp;"Times New Roman,Normale"&amp;12Pagina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11206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2014-01-23T15:10:47Z</cp:lastPrinted>
  <dcterms:modified xsi:type="dcterms:W3CDTF">2014-09-10T09:49:00Z</dcterms:modified>
  <cp:category/>
  <cp:version/>
  <cp:contentType/>
  <cp:contentStatus/>
  <cp:revision>1106</cp:revision>
</cp:coreProperties>
</file>